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Luicep\Downloads\"/>
    </mc:Choice>
  </mc:AlternateContent>
  <xr:revisionPtr revIDLastSave="0" documentId="8_{728C410B-F758-4199-A5C4-55891A450DAF}" xr6:coauthVersionLast="47" xr6:coauthVersionMax="47" xr10:uidLastSave="{00000000-0000-0000-0000-000000000000}"/>
  <bookViews>
    <workbookView xWindow="-120" yWindow="-120" windowWidth="29040" windowHeight="1584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state="hidden" r:id="rId8"/>
    <sheet name="Opciones Tratamiento" sheetId="16" state="hidden" r:id="rId9"/>
    <sheet name="Hoja1" sheetId="11" state="hidden" r:id="rId10"/>
  </sheets>
  <calcPr calcId="191029"/>
  <pivotCaches>
    <pivotCache cacheId="0" r:id="rId11"/>
    <pivotCache cacheId="1"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1" l="1"/>
  <c r="T11" i="1"/>
  <c r="T17" i="1"/>
  <c r="N16" i="1"/>
  <c r="T16" i="1"/>
  <c r="W16" i="1"/>
  <c r="N13" i="1"/>
  <c r="T13" i="1"/>
  <c r="W13" i="1"/>
  <c r="N14" i="1"/>
  <c r="T14" i="1"/>
  <c r="W14" i="1"/>
  <c r="N15" i="1"/>
  <c r="T15" i="1"/>
  <c r="W15" i="1"/>
  <c r="T12" i="1"/>
  <c r="T18" i="1"/>
  <c r="T19" i="1"/>
  <c r="T20" i="1"/>
  <c r="T21" i="1"/>
  <c r="T22"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3" i="1"/>
  <c r="T64" i="1"/>
  <c r="T65" i="1"/>
  <c r="T62" i="1"/>
  <c r="T67" i="1"/>
  <c r="T68" i="1"/>
  <c r="T69" i="1"/>
  <c r="T70" i="1"/>
  <c r="AA16" i="1" l="1"/>
  <c r="AB16" i="1" s="1"/>
  <c r="AE16" i="1"/>
  <c r="AD16" i="1" s="1"/>
  <c r="AE14" i="1"/>
  <c r="AD14" i="1" s="1"/>
  <c r="AE13" i="1"/>
  <c r="AD13" i="1" s="1"/>
  <c r="AA14" i="1"/>
  <c r="AB14" i="1" s="1"/>
  <c r="AA15" i="1"/>
  <c r="AA13" i="1"/>
  <c r="AE15" i="1"/>
  <c r="AD15" i="1" s="1"/>
  <c r="K11" i="1"/>
  <c r="G26" i="21"/>
  <c r="AC16" i="1" l="1"/>
  <c r="AF16" i="1"/>
  <c r="AF14" i="1"/>
  <c r="AC14" i="1"/>
  <c r="AB13" i="1"/>
  <c r="AF13" i="1" s="1"/>
  <c r="AC13" i="1"/>
  <c r="AB15" i="1"/>
  <c r="AF15" i="1" s="1"/>
  <c r="AC15" i="1"/>
  <c r="W11" i="1"/>
  <c r="L11" i="1"/>
  <c r="N64" i="1"/>
  <c r="N38" i="1"/>
  <c r="N32" i="1"/>
  <c r="N40" i="1"/>
  <c r="N24" i="1"/>
  <c r="N18" i="1"/>
  <c r="N31" i="1"/>
  <c r="N57" i="1"/>
  <c r="N70" i="1"/>
  <c r="N69" i="1"/>
  <c r="N45" i="1"/>
  <c r="N68" i="1"/>
  <c r="N49" i="1"/>
  <c r="N44" i="1"/>
  <c r="N27" i="1"/>
  <c r="N34" i="1"/>
  <c r="N26" i="1"/>
  <c r="N58" i="1"/>
  <c r="N22" i="1"/>
  <c r="N63" i="1"/>
  <c r="N25" i="1"/>
  <c r="N19" i="1"/>
  <c r="N30" i="1"/>
  <c r="N33" i="1"/>
  <c r="N48" i="1"/>
  <c r="N67" i="1"/>
  <c r="N55" i="1"/>
  <c r="N56" i="1"/>
  <c r="N54" i="1"/>
  <c r="N51" i="1"/>
  <c r="N52" i="1"/>
  <c r="N62" i="1"/>
  <c r="N60" i="1"/>
  <c r="N61" i="1"/>
  <c r="N37" i="1"/>
  <c r="N42" i="1"/>
  <c r="N46" i="1"/>
  <c r="N28" i="1"/>
  <c r="N39" i="1"/>
  <c r="N20" i="1"/>
  <c r="N36" i="1"/>
  <c r="N43" i="1"/>
  <c r="N50" i="1"/>
  <c r="N21" i="1"/>
  <c r="F221" i="13" l="1"/>
  <c r="F211" i="13"/>
  <c r="F212" i="13"/>
  <c r="F213" i="13"/>
  <c r="F214" i="13"/>
  <c r="F215" i="13"/>
  <c r="F216" i="13"/>
  <c r="F217" i="13"/>
  <c r="F218" i="13"/>
  <c r="F219" i="13"/>
  <c r="F220" i="13"/>
  <c r="F210" i="13"/>
  <c r="B221" i="13" a="1"/>
  <c r="N12"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70" i="1" l="1"/>
  <c r="W69" i="1"/>
  <c r="W68" i="1"/>
  <c r="W67" i="1"/>
  <c r="W65" i="1"/>
  <c r="K65" i="1"/>
  <c r="L65" i="1" s="1"/>
  <c r="W64" i="1"/>
  <c r="W63" i="1"/>
  <c r="W62" i="1"/>
  <c r="W61" i="1"/>
  <c r="W60" i="1"/>
  <c r="W59" i="1"/>
  <c r="K59" i="1"/>
  <c r="L59" i="1" s="1"/>
  <c r="W58" i="1"/>
  <c r="W57" i="1"/>
  <c r="W56" i="1"/>
  <c r="W55" i="1"/>
  <c r="W54" i="1"/>
  <c r="AE54" i="1"/>
  <c r="W53" i="1"/>
  <c r="K53" i="1"/>
  <c r="L53" i="1" s="1"/>
  <c r="W52" i="1"/>
  <c r="W51" i="1"/>
  <c r="W50" i="1"/>
  <c r="W49" i="1"/>
  <c r="W48" i="1"/>
  <c r="W47" i="1"/>
  <c r="AE48" i="1"/>
  <c r="K47" i="1"/>
  <c r="L47" i="1" s="1"/>
  <c r="W46" i="1"/>
  <c r="W45" i="1"/>
  <c r="W44" i="1"/>
  <c r="W43" i="1"/>
  <c r="W42" i="1"/>
  <c r="W41" i="1"/>
  <c r="AE42" i="1"/>
  <c r="K41" i="1"/>
  <c r="L41" i="1" s="1"/>
  <c r="W40" i="1"/>
  <c r="W39" i="1"/>
  <c r="W38" i="1"/>
  <c r="W37" i="1"/>
  <c r="W36" i="1"/>
  <c r="W35" i="1"/>
  <c r="K35" i="1"/>
  <c r="L35" i="1" s="1"/>
  <c r="W34" i="1"/>
  <c r="W33" i="1"/>
  <c r="W32" i="1"/>
  <c r="W31" i="1"/>
  <c r="W30" i="1"/>
  <c r="W29" i="1"/>
  <c r="K29" i="1"/>
  <c r="L29" i="1" s="1"/>
  <c r="W28" i="1"/>
  <c r="W27" i="1"/>
  <c r="W26" i="1"/>
  <c r="W25" i="1"/>
  <c r="W24" i="1"/>
  <c r="W23" i="1"/>
  <c r="K23" i="1"/>
  <c r="L23" i="1" s="1"/>
  <c r="K17" i="1"/>
  <c r="W22" i="1"/>
  <c r="W21" i="1"/>
  <c r="W20" i="1"/>
  <c r="W19" i="1"/>
  <c r="W18" i="1"/>
  <c r="W17" i="1"/>
  <c r="AE24" i="1" l="1"/>
  <c r="AE30" i="1"/>
  <c r="AE18" i="1"/>
  <c r="AE36" i="1"/>
  <c r="AE60" i="1"/>
  <c r="AE51" i="1"/>
  <c r="AD51" i="1" s="1"/>
  <c r="AE52" i="1"/>
  <c r="AD52" i="1" s="1"/>
  <c r="L17" i="1"/>
  <c r="AA17" i="1" s="1"/>
  <c r="AA65" i="1"/>
  <c r="AA59" i="1"/>
  <c r="AA53" i="1"/>
  <c r="AA47" i="1"/>
  <c r="AA51" i="1"/>
  <c r="AA52" i="1"/>
  <c r="AA41" i="1"/>
  <c r="AA35" i="1"/>
  <c r="AA29" i="1"/>
  <c r="AA23" i="1"/>
  <c r="AB65" i="1" l="1"/>
  <c r="AC65" i="1"/>
  <c r="AA62" i="1" s="1"/>
  <c r="AA36" i="1"/>
  <c r="AA48" i="1"/>
  <c r="AA49" i="1"/>
  <c r="W12" i="1"/>
  <c r="AB62" i="1" l="1"/>
  <c r="AC62" i="1"/>
  <c r="AA67" i="1" s="1"/>
  <c r="AA69" i="1"/>
  <c r="AA70" i="1"/>
  <c r="AA11" i="1"/>
  <c r="AB11" i="1" s="1"/>
  <c r="AB67" i="1" l="1"/>
  <c r="AC67" i="1"/>
  <c r="AA68" i="1" s="1"/>
  <c r="AB70" i="1"/>
  <c r="AC70" i="1"/>
  <c r="AB69" i="1"/>
  <c r="AC69" i="1"/>
  <c r="AB68" i="1" l="1"/>
  <c r="AC68" i="1"/>
  <c r="AC11" i="1"/>
  <c r="AA12" i="1" s="1"/>
  <c r="AB12" i="1" l="1"/>
  <c r="AC12" i="1" l="1"/>
  <c r="AE29" i="1" l="1"/>
  <c r="AD29" i="1" s="1"/>
  <c r="AE67" i="1"/>
  <c r="AE59" i="1"/>
  <c r="AE41" i="1"/>
  <c r="AD41" i="1" s="1"/>
  <c r="AE53" i="1"/>
  <c r="AD53" i="1" s="1"/>
  <c r="AE47" i="1"/>
  <c r="AD47" i="1" s="1"/>
  <c r="AE35" i="1"/>
  <c r="AD35" i="1" s="1"/>
  <c r="AD24" i="1" l="1"/>
  <c r="AE25" i="1"/>
  <c r="AD59" i="1"/>
  <c r="AD67" i="1"/>
  <c r="AE68" i="1"/>
  <c r="AE37" i="1"/>
  <c r="AD36" i="1"/>
  <c r="AD42" i="1"/>
  <c r="AE43" i="1"/>
  <c r="AD43" i="1" s="1"/>
  <c r="AE44" i="1"/>
  <c r="AE49" i="1"/>
  <c r="AD49" i="1" s="1"/>
  <c r="AE50" i="1"/>
  <c r="AD50" i="1" s="1"/>
  <c r="AD48" i="1"/>
  <c r="AE19" i="1"/>
  <c r="AD18" i="1"/>
  <c r="AD54" i="1"/>
  <c r="AE55" i="1"/>
  <c r="AD60" i="1"/>
  <c r="AE61" i="1"/>
  <c r="AD30" i="1"/>
  <c r="AE31" i="1"/>
  <c r="AD68" i="1" l="1"/>
  <c r="AE69"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D55" i="19"/>
  <c r="R15" i="19"/>
  <c r="AJ35" i="19"/>
  <c r="AF67" i="1"/>
  <c r="X45" i="19"/>
  <c r="AJ15" i="19"/>
  <c r="AJ55" i="19"/>
  <c r="R25" i="19"/>
  <c r="X15" i="19"/>
  <c r="R55" i="19"/>
  <c r="X55" i="19"/>
  <c r="AD15" i="19"/>
  <c r="L35" i="19"/>
  <c r="L15" i="19"/>
  <c r="L45" i="19"/>
  <c r="AD45" i="19"/>
  <c r="L25" i="19"/>
  <c r="AD25" i="19"/>
  <c r="X35" i="19"/>
  <c r="X25" i="19"/>
  <c r="R35" i="19"/>
  <c r="AJ25" i="19"/>
  <c r="AD35" i="19"/>
  <c r="R45" i="19"/>
  <c r="AJ45" i="19"/>
  <c r="L55" i="19"/>
  <c r="AE20" i="1"/>
  <c r="AD19" i="1"/>
  <c r="AD31" i="1"/>
  <c r="AE32" i="1"/>
  <c r="AD55" i="1"/>
  <c r="AE56" i="1"/>
  <c r="AE26" i="1"/>
  <c r="AD25" i="1"/>
  <c r="AD61" i="1"/>
  <c r="AE62" i="1"/>
  <c r="AD44" i="1"/>
  <c r="AE46" i="1"/>
  <c r="AD46" i="1" s="1"/>
  <c r="AE45" i="1"/>
  <c r="AD45" i="1" s="1"/>
  <c r="AD37" i="1"/>
  <c r="AE38" i="1"/>
  <c r="AD56" i="1" l="1"/>
  <c r="AE57" i="1"/>
  <c r="AD69" i="1"/>
  <c r="AE70" i="1"/>
  <c r="AD70" i="1" s="1"/>
  <c r="AE27" i="1"/>
  <c r="AD27" i="1" s="1"/>
  <c r="AD26" i="1"/>
  <c r="AE28" i="1"/>
  <c r="AD28" i="1" s="1"/>
  <c r="AD20" i="1"/>
  <c r="AE21" i="1"/>
  <c r="M55" i="19"/>
  <c r="AK15" i="19"/>
  <c r="AE25" i="19"/>
  <c r="AF68"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E63" i="1"/>
  <c r="AD62" i="1" s="1"/>
  <c r="AD32" i="1"/>
  <c r="AE33" i="1"/>
  <c r="AD33" i="1" s="1"/>
  <c r="AE34" i="1"/>
  <c r="AD34"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D38" i="1"/>
  <c r="AE39" i="1"/>
  <c r="AD39" i="1" l="1"/>
  <c r="AE40" i="1"/>
  <c r="AD40" i="1" s="1"/>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A55" i="19"/>
  <c r="O45" i="19"/>
  <c r="AA15" i="19"/>
  <c r="AM55" i="19"/>
  <c r="O55" i="19"/>
  <c r="AG35" i="19"/>
  <c r="AM25" i="19"/>
  <c r="AM35" i="19"/>
  <c r="AA25" i="19"/>
  <c r="AM45" i="19"/>
  <c r="AG25" i="19"/>
  <c r="AA35" i="19"/>
  <c r="O25" i="19"/>
  <c r="U25" i="19"/>
  <c r="AG45" i="19"/>
  <c r="U35" i="19"/>
  <c r="AA45" i="19"/>
  <c r="AM15" i="19"/>
  <c r="U45" i="19"/>
  <c r="O35" i="19"/>
  <c r="O15" i="19"/>
  <c r="AF70" i="1"/>
  <c r="AG15" i="19"/>
  <c r="U15" i="19"/>
  <c r="AG55" i="19"/>
  <c r="U55" i="19"/>
  <c r="AL55" i="19"/>
  <c r="Z45" i="19"/>
  <c r="Z35" i="19"/>
  <c r="N25" i="19"/>
  <c r="Z55" i="19"/>
  <c r="N45" i="19"/>
  <c r="T35" i="19"/>
  <c r="T45" i="19"/>
  <c r="AL25" i="19"/>
  <c r="AL15" i="19"/>
  <c r="N35" i="19"/>
  <c r="AL35" i="19"/>
  <c r="Z25" i="19"/>
  <c r="AF25" i="19"/>
  <c r="T15" i="19"/>
  <c r="T55" i="19"/>
  <c r="AL45" i="19"/>
  <c r="T25" i="19"/>
  <c r="AF45" i="19"/>
  <c r="AF15" i="19"/>
  <c r="AF69" i="1"/>
  <c r="N15" i="19"/>
  <c r="AF55" i="19"/>
  <c r="N55" i="19"/>
  <c r="Z15" i="19"/>
  <c r="AF35" i="19"/>
  <c r="AD57" i="1"/>
  <c r="AE58" i="1"/>
  <c r="AD58"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D63" i="1"/>
  <c r="AF62" i="1" s="1"/>
  <c r="AE64" i="1"/>
  <c r="AD64" i="1" s="1"/>
  <c r="AE22" i="1"/>
  <c r="AD22" i="1" s="1"/>
  <c r="AD21" i="1"/>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N41" i="1" l="1"/>
  <c r="O41" i="1" s="1"/>
  <c r="N11" i="1"/>
  <c r="O11" i="1" s="1"/>
  <c r="N29" i="1"/>
  <c r="O29" i="1" s="1"/>
  <c r="N23" i="1"/>
  <c r="O23" i="1" s="1"/>
  <c r="N53" i="1"/>
  <c r="O53" i="1" s="1"/>
  <c r="N47" i="1"/>
  <c r="O47" i="1" s="1"/>
  <c r="N35" i="1"/>
  <c r="O35" i="1" s="1"/>
  <c r="N17" i="1"/>
  <c r="N65" i="1"/>
  <c r="O65" i="1" s="1"/>
  <c r="N59" i="1"/>
  <c r="O59" i="1" s="1"/>
  <c r="O17" i="1" l="1"/>
  <c r="X22" i="18" s="1"/>
  <c r="L16" i="18"/>
  <c r="R24" i="18"/>
  <c r="L8" i="18"/>
  <c r="R32" i="18"/>
  <c r="AJ16" i="18"/>
  <c r="R8" i="18"/>
  <c r="AD24" i="18"/>
  <c r="AJ32" i="18"/>
  <c r="AD8" i="18"/>
  <c r="X40" i="18"/>
  <c r="Q35" i="1"/>
  <c r="L32" i="18"/>
  <c r="X8" i="18"/>
  <c r="X24" i="18"/>
  <c r="AJ8" i="18"/>
  <c r="P35" i="1"/>
  <c r="R40" i="18"/>
  <c r="L40" i="18"/>
  <c r="X16" i="18"/>
  <c r="L24" i="18"/>
  <c r="AJ24" i="18"/>
  <c r="X32" i="18"/>
  <c r="AJ40" i="18"/>
  <c r="R16" i="18"/>
  <c r="AD40" i="18"/>
  <c r="AD32" i="18"/>
  <c r="AD16" i="18"/>
  <c r="P47" i="1"/>
  <c r="J42" i="18"/>
  <c r="P34" i="18"/>
  <c r="AB18" i="18"/>
  <c r="AB42" i="18"/>
  <c r="AH34" i="18"/>
  <c r="P10" i="18"/>
  <c r="V34" i="18"/>
  <c r="P42" i="18"/>
  <c r="V42" i="18"/>
  <c r="AH42" i="18"/>
  <c r="AB26" i="18"/>
  <c r="AH26" i="18"/>
  <c r="V26" i="18"/>
  <c r="AB34" i="18"/>
  <c r="V10" i="18"/>
  <c r="AH18" i="18"/>
  <c r="J34" i="18"/>
  <c r="J10" i="18"/>
  <c r="AB10" i="18"/>
  <c r="J18" i="18"/>
  <c r="Q47" i="1"/>
  <c r="P26" i="18"/>
  <c r="J26" i="18"/>
  <c r="AH10" i="18"/>
  <c r="P18" i="18"/>
  <c r="V18" i="18"/>
  <c r="X42" i="18"/>
  <c r="AD34" i="18"/>
  <c r="AD10" i="18"/>
  <c r="AD26" i="18"/>
  <c r="L10" i="18"/>
  <c r="L42" i="18"/>
  <c r="L26" i="18"/>
  <c r="X18" i="18"/>
  <c r="X34" i="18"/>
  <c r="X10" i="18"/>
  <c r="R18" i="18"/>
  <c r="AJ10" i="18"/>
  <c r="AD42" i="18"/>
  <c r="AJ34" i="18"/>
  <c r="R26" i="18"/>
  <c r="P53" i="1"/>
  <c r="L18" i="18"/>
  <c r="AJ26" i="18"/>
  <c r="AD18" i="18"/>
  <c r="R34" i="18"/>
  <c r="L34" i="18"/>
  <c r="AJ42" i="18"/>
  <c r="R10" i="18"/>
  <c r="R42" i="18"/>
  <c r="X26" i="18"/>
  <c r="AJ18" i="18"/>
  <c r="Q53" i="1"/>
  <c r="T14" i="18"/>
  <c r="AL38" i="18"/>
  <c r="N14" i="18"/>
  <c r="Z6" i="18"/>
  <c r="T38" i="18"/>
  <c r="T22" i="18"/>
  <c r="AL14" i="18"/>
  <c r="N22" i="18"/>
  <c r="Q23" i="1"/>
  <c r="AF22" i="18"/>
  <c r="N6" i="18"/>
  <c r="AF6" i="18"/>
  <c r="AF38" i="18"/>
  <c r="P23" i="1"/>
  <c r="AE23" i="1" s="1"/>
  <c r="AD23" i="1" s="1"/>
  <c r="N38" i="18"/>
  <c r="AL30" i="18"/>
  <c r="AL22" i="18"/>
  <c r="T6" i="18"/>
  <c r="AF14" i="18"/>
  <c r="AF30" i="18"/>
  <c r="Z22" i="18"/>
  <c r="T30" i="18"/>
  <c r="Z30" i="18"/>
  <c r="AL6" i="18"/>
  <c r="Z14" i="18"/>
  <c r="Z38" i="18"/>
  <c r="N30" i="18"/>
  <c r="J40" i="18"/>
  <c r="AB40" i="18"/>
  <c r="AH32" i="18"/>
  <c r="AB24" i="18"/>
  <c r="V16" i="18"/>
  <c r="P29" i="1"/>
  <c r="J16" i="18"/>
  <c r="P32" i="18"/>
  <c r="V24" i="18"/>
  <c r="P24" i="18"/>
  <c r="V40" i="18"/>
  <c r="P16" i="18"/>
  <c r="P40" i="18"/>
  <c r="V32" i="18"/>
  <c r="AH16" i="18"/>
  <c r="AB16" i="18"/>
  <c r="V8" i="18"/>
  <c r="AH24" i="18"/>
  <c r="AH8" i="18"/>
  <c r="AH40" i="18"/>
  <c r="J8" i="18"/>
  <c r="AB32" i="18"/>
  <c r="AB8" i="18"/>
  <c r="J24" i="18"/>
  <c r="J32" i="18"/>
  <c r="P8" i="18"/>
  <c r="Q29" i="1"/>
  <c r="Z42" i="18"/>
  <c r="T18" i="18"/>
  <c r="AF34" i="18"/>
  <c r="AF42" i="18"/>
  <c r="N42" i="18"/>
  <c r="Z18" i="18"/>
  <c r="AL10" i="18"/>
  <c r="AL26" i="18"/>
  <c r="AF26" i="18"/>
  <c r="Z10" i="18"/>
  <c r="N18" i="18"/>
  <c r="T26" i="18"/>
  <c r="AF10" i="18"/>
  <c r="T34" i="18"/>
  <c r="N26" i="18"/>
  <c r="AL18" i="18"/>
  <c r="N10" i="18"/>
  <c r="AF18" i="18"/>
  <c r="Z26" i="18"/>
  <c r="AL34" i="18"/>
  <c r="P59" i="1"/>
  <c r="Z34" i="18"/>
  <c r="T10" i="18"/>
  <c r="Q59" i="1"/>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Q65" i="1"/>
  <c r="P12" i="18"/>
  <c r="AH20" i="18"/>
  <c r="P44" i="18"/>
  <c r="AB12" i="18"/>
  <c r="P20" i="18"/>
  <c r="J36" i="18"/>
  <c r="P36" i="18"/>
  <c r="AB44" i="18"/>
  <c r="V44" i="18"/>
  <c r="J28" i="18"/>
  <c r="AH36" i="18"/>
  <c r="V12" i="18"/>
  <c r="V28" i="18"/>
  <c r="AH44" i="18"/>
  <c r="AB20" i="18"/>
  <c r="AB36" i="18"/>
  <c r="AH28" i="18"/>
  <c r="V36" i="18"/>
  <c r="V20" i="18"/>
  <c r="P65" i="1"/>
  <c r="AE65" i="1" s="1"/>
  <c r="AD65" i="1" s="1"/>
  <c r="J12" i="18"/>
  <c r="AF24" i="18"/>
  <c r="AF32" i="18"/>
  <c r="T40" i="18"/>
  <c r="P41" i="1"/>
  <c r="Z40" i="18"/>
  <c r="AL8" i="18"/>
  <c r="AF8" i="18"/>
  <c r="T8" i="18"/>
  <c r="Z16" i="18"/>
  <c r="T24" i="18"/>
  <c r="AL24" i="18"/>
  <c r="Z32" i="18"/>
  <c r="N32" i="18"/>
  <c r="N16" i="18"/>
  <c r="Z8" i="18"/>
  <c r="AL40" i="18"/>
  <c r="N8" i="18"/>
  <c r="N24" i="18"/>
  <c r="T32" i="18"/>
  <c r="T16" i="18"/>
  <c r="AF40" i="18"/>
  <c r="AF16" i="18"/>
  <c r="AL32" i="18"/>
  <c r="N40" i="18"/>
  <c r="Z24" i="18"/>
  <c r="AL16" i="18"/>
  <c r="Q41" i="1"/>
  <c r="R6" i="18" l="1"/>
  <c r="AD14" i="18"/>
  <c r="X30" i="18"/>
  <c r="L38" i="18"/>
  <c r="AJ6" i="18"/>
  <c r="L22" i="18"/>
  <c r="L14" i="18"/>
  <c r="AJ38" i="18"/>
  <c r="AD30" i="18"/>
  <c r="AJ14" i="18"/>
  <c r="R38" i="18"/>
  <c r="L30" i="18"/>
  <c r="AJ22" i="18"/>
  <c r="AD22" i="18"/>
  <c r="AD38" i="18"/>
  <c r="R14" i="18"/>
  <c r="R22" i="18"/>
  <c r="Q17" i="1"/>
  <c r="L6" i="18"/>
  <c r="X14" i="18"/>
  <c r="P17" i="1"/>
  <c r="AE17" i="1" s="1"/>
  <c r="AD17" i="1" s="1"/>
  <c r="AJ30" i="18"/>
  <c r="X38" i="18"/>
  <c r="X6" i="18"/>
  <c r="AD6" i="18"/>
  <c r="R30" i="18"/>
  <c r="AD11" i="1"/>
  <c r="P16" i="19" s="1"/>
  <c r="AE12" i="1"/>
  <c r="AD12" i="1" s="1"/>
  <c r="V25" i="19"/>
  <c r="V45" i="19"/>
  <c r="J15" i="19"/>
  <c r="AB45" i="19"/>
  <c r="AH25" i="19"/>
  <c r="AH55" i="19"/>
  <c r="AB15" i="19"/>
  <c r="P15" i="19"/>
  <c r="P45" i="19"/>
  <c r="V15" i="19"/>
  <c r="J35" i="19"/>
  <c r="AH45" i="19"/>
  <c r="J25" i="19"/>
  <c r="AB35" i="19"/>
  <c r="AH15" i="19"/>
  <c r="V35" i="19"/>
  <c r="J55" i="19"/>
  <c r="AB55" i="19"/>
  <c r="AF65" i="1"/>
  <c r="AB25" i="19"/>
  <c r="AH35" i="19"/>
  <c r="P55" i="19"/>
  <c r="J45" i="19"/>
  <c r="P25" i="19"/>
  <c r="P35" i="19"/>
  <c r="V55" i="19"/>
  <c r="V36" i="19" l="1"/>
  <c r="V6" i="19"/>
  <c r="V16" i="19"/>
  <c r="P26" i="19"/>
  <c r="J26" i="19"/>
  <c r="V26" i="19"/>
  <c r="J36" i="19"/>
  <c r="J16" i="19"/>
  <c r="P36" i="19"/>
  <c r="AB26" i="19"/>
  <c r="AB36" i="19"/>
  <c r="J6" i="19"/>
  <c r="P46" i="19"/>
  <c r="AB6" i="19"/>
  <c r="AH36" i="19"/>
  <c r="AB46" i="19"/>
  <c r="AH46" i="19"/>
  <c r="V46" i="19"/>
  <c r="AH16" i="19"/>
  <c r="AH26" i="19"/>
  <c r="AH6" i="19"/>
  <c r="J46" i="19"/>
  <c r="AF11" i="1"/>
  <c r="AB16" i="19"/>
  <c r="P6" i="19"/>
  <c r="W36" i="19"/>
  <c r="AC36" i="19"/>
  <c r="K16" i="19"/>
  <c r="AI36" i="19"/>
  <c r="K46" i="19"/>
  <c r="AI46" i="19"/>
  <c r="AC46" i="19"/>
  <c r="Q46" i="19"/>
  <c r="AC26" i="19"/>
  <c r="AC16" i="19"/>
  <c r="W16" i="19"/>
  <c r="K36" i="19"/>
  <c r="Q26" i="19"/>
  <c r="AF12" i="1"/>
  <c r="Q6" i="19"/>
  <c r="K6" i="19"/>
  <c r="Q16" i="19"/>
  <c r="Q36" i="19"/>
  <c r="AC6" i="19"/>
  <c r="AI6" i="19"/>
  <c r="AI16" i="19"/>
  <c r="W6" i="19"/>
  <c r="AI26" i="19"/>
  <c r="W26" i="19"/>
  <c r="K26" i="19"/>
  <c r="W46" i="19"/>
  <c r="AB49" i="1"/>
  <c r="AC49" i="1"/>
  <c r="AA50" i="1" s="1"/>
  <c r="AB48" i="1"/>
  <c r="AC48" i="1"/>
  <c r="AA44" i="1"/>
  <c r="AB36" i="1"/>
  <c r="AC36" i="1"/>
  <c r="AA37" i="1" s="1"/>
  <c r="AB37" i="1" s="1"/>
  <c r="AB33" i="1"/>
  <c r="AA32" i="1"/>
  <c r="L52" i="19" l="1"/>
  <c r="R32" i="19"/>
  <c r="AD22" i="19"/>
  <c r="AD32" i="19"/>
  <c r="X12" i="19"/>
  <c r="X22" i="19"/>
  <c r="X52" i="19"/>
  <c r="AJ22" i="19"/>
  <c r="R12" i="19"/>
  <c r="AD52" i="19"/>
  <c r="AJ52" i="19"/>
  <c r="AD42" i="19"/>
  <c r="L22" i="19"/>
  <c r="L42" i="19"/>
  <c r="L12" i="19"/>
  <c r="AJ32" i="19"/>
  <c r="X42" i="19"/>
  <c r="R22" i="19"/>
  <c r="R42" i="19"/>
  <c r="L32" i="19"/>
  <c r="AJ12" i="19"/>
  <c r="AF49" i="1"/>
  <c r="AJ42" i="19"/>
  <c r="AD12" i="19"/>
  <c r="X32" i="19"/>
  <c r="R52" i="19"/>
  <c r="AI52" i="19"/>
  <c r="Q22" i="19"/>
  <c r="Q12" i="19"/>
  <c r="AI42" i="19"/>
  <c r="AC12" i="19"/>
  <c r="K22" i="19"/>
  <c r="W52" i="19"/>
  <c r="Q52" i="19"/>
  <c r="Q32" i="19"/>
  <c r="AF48" i="1"/>
  <c r="AI12" i="19"/>
  <c r="W32" i="19"/>
  <c r="K32" i="19"/>
  <c r="W42" i="19"/>
  <c r="AC52" i="19"/>
  <c r="AI22" i="19"/>
  <c r="W22" i="19"/>
  <c r="K42" i="19"/>
  <c r="Q42" i="19"/>
  <c r="W12" i="19"/>
  <c r="K52" i="19"/>
  <c r="AC32" i="19"/>
  <c r="AC42" i="19"/>
  <c r="AC22" i="19"/>
  <c r="AI32" i="19"/>
  <c r="K12" i="19"/>
  <c r="AL39" i="19"/>
  <c r="Z39" i="19"/>
  <c r="AL49" i="19"/>
  <c r="AF39" i="19"/>
  <c r="AF49" i="19"/>
  <c r="T9" i="19"/>
  <c r="T29" i="19"/>
  <c r="AL19" i="19"/>
  <c r="AF9" i="19"/>
  <c r="T39" i="19"/>
  <c r="AF29" i="19"/>
  <c r="N39" i="19"/>
  <c r="AL9" i="19"/>
  <c r="Z29" i="19"/>
  <c r="Z19" i="19"/>
  <c r="N49" i="19"/>
  <c r="N9" i="19"/>
  <c r="AF19" i="19"/>
  <c r="Z9" i="19"/>
  <c r="T49" i="19"/>
  <c r="N29" i="19"/>
  <c r="Z49" i="19"/>
  <c r="AF33" i="1"/>
  <c r="AL29" i="19"/>
  <c r="N19" i="19"/>
  <c r="T19" i="19"/>
  <c r="R40" i="19"/>
  <c r="L10" i="19"/>
  <c r="AJ50" i="19"/>
  <c r="L30" i="19"/>
  <c r="AD10" i="19"/>
  <c r="L50" i="19"/>
  <c r="X30" i="19"/>
  <c r="L20" i="19"/>
  <c r="X40" i="19"/>
  <c r="AJ20" i="19"/>
  <c r="AD20" i="19"/>
  <c r="AJ10" i="19"/>
  <c r="AJ40" i="19"/>
  <c r="L40" i="19"/>
  <c r="R50" i="19"/>
  <c r="AD30" i="19"/>
  <c r="X50" i="19"/>
  <c r="X10" i="19"/>
  <c r="R20" i="19"/>
  <c r="X20" i="19"/>
  <c r="R30" i="19"/>
  <c r="AD50" i="19"/>
  <c r="AD40" i="19"/>
  <c r="AF37" i="1"/>
  <c r="AJ30" i="19"/>
  <c r="R10" i="19"/>
  <c r="W10" i="19"/>
  <c r="AF36" i="1"/>
  <c r="W40" i="19"/>
  <c r="Q20" i="19"/>
  <c r="Q10" i="19"/>
  <c r="AC10" i="19"/>
  <c r="AC50" i="19"/>
  <c r="K10" i="19"/>
  <c r="K20" i="19"/>
  <c r="Q40" i="19"/>
  <c r="AC40" i="19"/>
  <c r="Q30" i="19"/>
  <c r="K30" i="19"/>
  <c r="AI10" i="19"/>
  <c r="AI40" i="19"/>
  <c r="W50" i="19"/>
  <c r="AI50" i="19"/>
  <c r="AC20" i="19"/>
  <c r="K40" i="19"/>
  <c r="AI20" i="19"/>
  <c r="AI30" i="19"/>
  <c r="K50" i="19"/>
  <c r="AC30" i="19"/>
  <c r="W20" i="19"/>
  <c r="Q50" i="19"/>
  <c r="W30" i="19"/>
  <c r="AC37" i="1"/>
  <c r="AA38" i="1" s="1"/>
  <c r="AA63" i="1"/>
  <c r="AA64" i="1"/>
  <c r="AB44" i="1"/>
  <c r="AC44" i="1"/>
  <c r="AA45" i="1" s="1"/>
  <c r="AB50" i="1"/>
  <c r="AC50" i="1"/>
  <c r="AA27" i="1"/>
  <c r="AB32" i="1"/>
  <c r="AC32" i="1"/>
  <c r="AA34" i="1"/>
  <c r="AB59" i="1"/>
  <c r="AC59" i="1"/>
  <c r="AA60" i="1" s="1"/>
  <c r="AC60" i="1" s="1"/>
  <c r="AA61" i="1" s="1"/>
  <c r="AB61" i="1" s="1"/>
  <c r="AB53" i="1"/>
  <c r="AC53" i="1"/>
  <c r="AA54" i="1" s="1"/>
  <c r="AC54" i="1" s="1"/>
  <c r="AA55" i="1" s="1"/>
  <c r="AB52" i="1"/>
  <c r="AC52" i="1"/>
  <c r="AB51" i="1"/>
  <c r="AC51" i="1"/>
  <c r="AB47" i="1"/>
  <c r="AC47" i="1"/>
  <c r="AB41" i="1"/>
  <c r="AC41" i="1"/>
  <c r="AA42" i="1" s="1"/>
  <c r="AC42" i="1" s="1"/>
  <c r="AA43" i="1" s="1"/>
  <c r="AB35" i="1"/>
  <c r="AC35" i="1"/>
  <c r="AB29" i="1"/>
  <c r="AC29" i="1"/>
  <c r="AA30" i="1" s="1"/>
  <c r="AC30" i="1" s="1"/>
  <c r="AA31" i="1" s="1"/>
  <c r="AB23" i="1"/>
  <c r="AC23" i="1"/>
  <c r="AA24" i="1" s="1"/>
  <c r="AB24" i="1" s="1"/>
  <c r="AB17" i="1"/>
  <c r="AC17" i="1"/>
  <c r="AA18" i="1" s="1"/>
  <c r="S31" i="19" l="1"/>
  <c r="AE21" i="19"/>
  <c r="AK11" i="19"/>
  <c r="M51" i="19"/>
  <c r="M31" i="19"/>
  <c r="S51" i="19"/>
  <c r="S11" i="19"/>
  <c r="Y31" i="19"/>
  <c r="AE11" i="19"/>
  <c r="Y51" i="19"/>
  <c r="AK51" i="19"/>
  <c r="S21" i="19"/>
  <c r="Y41" i="19"/>
  <c r="M21" i="19"/>
  <c r="M11" i="19"/>
  <c r="AK31" i="19"/>
  <c r="Y21" i="19"/>
  <c r="AK21" i="19"/>
  <c r="Y11" i="19"/>
  <c r="M41" i="19"/>
  <c r="AE31" i="19"/>
  <c r="AF44" i="1"/>
  <c r="AK41" i="19"/>
  <c r="AE41" i="19"/>
  <c r="S41" i="19"/>
  <c r="AE51" i="19"/>
  <c r="AB31" i="1"/>
  <c r="AC31" i="1"/>
  <c r="AB64" i="1"/>
  <c r="AC64" i="1"/>
  <c r="V14" i="19"/>
  <c r="AB34" i="19"/>
  <c r="J44" i="19"/>
  <c r="P44" i="19"/>
  <c r="P54" i="19"/>
  <c r="J54" i="19"/>
  <c r="P14" i="19"/>
  <c r="J24" i="19"/>
  <c r="V24" i="19"/>
  <c r="P24" i="19"/>
  <c r="AH14" i="19"/>
  <c r="AH44" i="19"/>
  <c r="AB14" i="19"/>
  <c r="V54" i="19"/>
  <c r="AB24" i="19"/>
  <c r="AF59" i="1"/>
  <c r="AH34" i="19"/>
  <c r="J14" i="19"/>
  <c r="V44" i="19"/>
  <c r="AB54" i="19"/>
  <c r="AH24" i="19"/>
  <c r="P34" i="19"/>
  <c r="AH54" i="19"/>
  <c r="J34" i="19"/>
  <c r="V34" i="19"/>
  <c r="AB44" i="19"/>
  <c r="AB34" i="1"/>
  <c r="AC34" i="1"/>
  <c r="AB39" i="19"/>
  <c r="J29" i="19"/>
  <c r="P19" i="19"/>
  <c r="P39" i="19"/>
  <c r="V29" i="19"/>
  <c r="AH39" i="19"/>
  <c r="P49" i="19"/>
  <c r="AH9" i="19"/>
  <c r="AH49" i="19"/>
  <c r="J19" i="19"/>
  <c r="V49" i="19"/>
  <c r="J49" i="19"/>
  <c r="P9" i="19"/>
  <c r="P29" i="19"/>
  <c r="V19" i="19"/>
  <c r="AF29" i="1"/>
  <c r="AB19" i="19"/>
  <c r="J9" i="19"/>
  <c r="AB9" i="19"/>
  <c r="AB49" i="19"/>
  <c r="AH19" i="19"/>
  <c r="V39" i="19"/>
  <c r="AB29" i="19"/>
  <c r="AH29" i="19"/>
  <c r="V9" i="19"/>
  <c r="J39" i="19"/>
  <c r="AL42" i="19"/>
  <c r="AL22" i="19"/>
  <c r="Z12" i="19"/>
  <c r="T52" i="19"/>
  <c r="T32" i="19"/>
  <c r="T12" i="19"/>
  <c r="AF22" i="19"/>
  <c r="AF32" i="19"/>
  <c r="AF12" i="19"/>
  <c r="Z22" i="19"/>
  <c r="T22" i="19"/>
  <c r="AL52" i="19"/>
  <c r="N22" i="19"/>
  <c r="N32" i="19"/>
  <c r="Z32" i="19"/>
  <c r="AF51" i="1"/>
  <c r="N12" i="19"/>
  <c r="AL32" i="19"/>
  <c r="T42" i="19"/>
  <c r="AF52" i="19"/>
  <c r="N52" i="19"/>
  <c r="N42" i="19"/>
  <c r="AL12" i="19"/>
  <c r="Z52" i="19"/>
  <c r="Z42" i="19"/>
  <c r="AF42" i="19"/>
  <c r="AB63" i="1"/>
  <c r="AC63" i="1"/>
  <c r="S49" i="19"/>
  <c r="AK39" i="19"/>
  <c r="S29" i="19"/>
  <c r="AK19" i="19"/>
  <c r="S19" i="19"/>
  <c r="S9" i="19"/>
  <c r="Y9" i="19"/>
  <c r="M19" i="19"/>
  <c r="AE29" i="19"/>
  <c r="M29" i="19"/>
  <c r="AE9" i="19"/>
  <c r="Y49" i="19"/>
  <c r="Y39" i="19"/>
  <c r="AE49" i="19"/>
  <c r="AE39" i="19"/>
  <c r="AF32" i="1"/>
  <c r="S39" i="19"/>
  <c r="M39" i="19"/>
  <c r="M9" i="19"/>
  <c r="AE19" i="19"/>
  <c r="AK29" i="19"/>
  <c r="M49" i="19"/>
  <c r="AK49" i="19"/>
  <c r="AK9" i="19"/>
  <c r="Y29" i="19"/>
  <c r="Y19" i="19"/>
  <c r="P42" i="19"/>
  <c r="AH12" i="19"/>
  <c r="V42" i="19"/>
  <c r="P52" i="19"/>
  <c r="AB32" i="19"/>
  <c r="V32" i="19"/>
  <c r="J12" i="19"/>
  <c r="J42" i="19"/>
  <c r="V12" i="19"/>
  <c r="J32" i="19"/>
  <c r="AH42" i="19"/>
  <c r="V52" i="19"/>
  <c r="V22" i="19"/>
  <c r="AB42" i="19"/>
  <c r="AB52" i="19"/>
  <c r="P32" i="19"/>
  <c r="AB22" i="19"/>
  <c r="P22" i="19"/>
  <c r="P12" i="19"/>
  <c r="AF47" i="1"/>
  <c r="AB12" i="19"/>
  <c r="AH52" i="19"/>
  <c r="J22" i="19"/>
  <c r="AH32" i="19"/>
  <c r="AH22" i="19"/>
  <c r="J52" i="19"/>
  <c r="J30" i="19"/>
  <c r="V50" i="19"/>
  <c r="AF35" i="1"/>
  <c r="AH10" i="19"/>
  <c r="AB40" i="19"/>
  <c r="AH20" i="19"/>
  <c r="AH50" i="19"/>
  <c r="V20" i="19"/>
  <c r="P50" i="19"/>
  <c r="V10" i="19"/>
  <c r="AB10" i="19"/>
  <c r="P20" i="19"/>
  <c r="P10" i="19"/>
  <c r="AH30" i="19"/>
  <c r="J20" i="19"/>
  <c r="V30" i="19"/>
  <c r="AB20" i="19"/>
  <c r="AB30" i="19"/>
  <c r="P30" i="19"/>
  <c r="AB50" i="19"/>
  <c r="AH40" i="19"/>
  <c r="P40" i="19"/>
  <c r="J40" i="19"/>
  <c r="J50" i="19"/>
  <c r="J10" i="19"/>
  <c r="V40" i="19"/>
  <c r="AM52" i="19"/>
  <c r="O42" i="19"/>
  <c r="O52" i="19"/>
  <c r="AA42" i="19"/>
  <c r="AA22" i="19"/>
  <c r="AM12" i="19"/>
  <c r="AM42" i="19"/>
  <c r="AM22" i="19"/>
  <c r="AA52" i="19"/>
  <c r="O32" i="19"/>
  <c r="AG32" i="19"/>
  <c r="AG52" i="19"/>
  <c r="O12" i="19"/>
  <c r="U22" i="19"/>
  <c r="U32" i="19"/>
  <c r="U12" i="19"/>
  <c r="AG22" i="19"/>
  <c r="U42" i="19"/>
  <c r="U52" i="19"/>
  <c r="AG12" i="19"/>
  <c r="AA32" i="19"/>
  <c r="AM32" i="19"/>
  <c r="AF52" i="1"/>
  <c r="AG42" i="19"/>
  <c r="AA12" i="19"/>
  <c r="O22" i="19"/>
  <c r="AC55" i="1"/>
  <c r="AA56" i="1" s="1"/>
  <c r="AB55" i="1"/>
  <c r="AB43" i="19"/>
  <c r="AH43" i="19"/>
  <c r="AH33" i="19"/>
  <c r="AB53" i="19"/>
  <c r="P53" i="19"/>
  <c r="AH53" i="19"/>
  <c r="J23" i="19"/>
  <c r="P43" i="19"/>
  <c r="AH13" i="19"/>
  <c r="AB23" i="19"/>
  <c r="J33" i="19"/>
  <c r="J53" i="19"/>
  <c r="AF53" i="1"/>
  <c r="V33" i="19"/>
  <c r="V43" i="19"/>
  <c r="P23" i="19"/>
  <c r="J43" i="19"/>
  <c r="V23" i="19"/>
  <c r="V53" i="19"/>
  <c r="AB33" i="19"/>
  <c r="P13" i="19"/>
  <c r="J13" i="19"/>
  <c r="AB13" i="19"/>
  <c r="V13" i="19"/>
  <c r="P33" i="19"/>
  <c r="AH23" i="19"/>
  <c r="AC38" i="1"/>
  <c r="AA39" i="1" s="1"/>
  <c r="AB38" i="1"/>
  <c r="V11" i="19"/>
  <c r="J21" i="19"/>
  <c r="P51" i="19"/>
  <c r="P11" i="19"/>
  <c r="P31" i="19"/>
  <c r="AH31" i="19"/>
  <c r="AH11" i="19"/>
  <c r="AB11" i="19"/>
  <c r="AB21" i="19"/>
  <c r="AB31" i="19"/>
  <c r="V21" i="19"/>
  <c r="AB51" i="19"/>
  <c r="J11" i="19"/>
  <c r="J31" i="19"/>
  <c r="P21" i="19"/>
  <c r="V51" i="19"/>
  <c r="AF41" i="1"/>
  <c r="AH21" i="19"/>
  <c r="P41" i="19"/>
  <c r="J41" i="19"/>
  <c r="AB41" i="19"/>
  <c r="V41" i="19"/>
  <c r="J51" i="19"/>
  <c r="V31" i="19"/>
  <c r="AH51" i="19"/>
  <c r="AH41" i="19"/>
  <c r="S52" i="19"/>
  <c r="AK52" i="19"/>
  <c r="AE52" i="19"/>
  <c r="Y42" i="19"/>
  <c r="S42" i="19"/>
  <c r="Y12" i="19"/>
  <c r="M12" i="19"/>
  <c r="Y52" i="19"/>
  <c r="M22" i="19"/>
  <c r="AK22" i="19"/>
  <c r="AK42" i="19"/>
  <c r="AK32" i="19"/>
  <c r="S32" i="19"/>
  <c r="AE32" i="19"/>
  <c r="AK12" i="19"/>
  <c r="AE22" i="19"/>
  <c r="AF50" i="1"/>
  <c r="S22" i="19"/>
  <c r="AE42" i="19"/>
  <c r="M52" i="19"/>
  <c r="AE12" i="19"/>
  <c r="Y32" i="19"/>
  <c r="Y22" i="19"/>
  <c r="S12" i="19"/>
  <c r="M42" i="19"/>
  <c r="M32" i="19"/>
  <c r="X54" i="19"/>
  <c r="R44" i="19"/>
  <c r="AD24" i="19"/>
  <c r="X14" i="19"/>
  <c r="R14" i="19"/>
  <c r="X44" i="19"/>
  <c r="AD54" i="19"/>
  <c r="AD34" i="19"/>
  <c r="AF61" i="1"/>
  <c r="AJ44" i="19"/>
  <c r="R54" i="19"/>
  <c r="R34" i="19"/>
  <c r="L34" i="19"/>
  <c r="AJ14" i="19"/>
  <c r="AD14" i="19"/>
  <c r="X34" i="19"/>
  <c r="AJ54" i="19"/>
  <c r="AJ34" i="19"/>
  <c r="L24" i="19"/>
  <c r="L54" i="19"/>
  <c r="L14" i="19"/>
  <c r="AD44" i="19"/>
  <c r="X24" i="19"/>
  <c r="L44" i="19"/>
  <c r="AJ24" i="19"/>
  <c r="R24" i="19"/>
  <c r="AB45" i="1"/>
  <c r="AC45" i="1"/>
  <c r="AA46" i="1" s="1"/>
  <c r="AB27" i="1"/>
  <c r="AC27" i="1"/>
  <c r="AA28" i="1" s="1"/>
  <c r="W38" i="19"/>
  <c r="W18" i="19"/>
  <c r="W48" i="19"/>
  <c r="AC38" i="19"/>
  <c r="K48" i="19"/>
  <c r="K18" i="19"/>
  <c r="W8" i="19"/>
  <c r="AI18" i="19"/>
  <c r="AC48" i="19"/>
  <c r="AC28" i="19"/>
  <c r="AC8" i="19"/>
  <c r="K38" i="19"/>
  <c r="Q48" i="19"/>
  <c r="AI38" i="19"/>
  <c r="AI48" i="19"/>
  <c r="Q18" i="19"/>
  <c r="AC18" i="19"/>
  <c r="AI28" i="19"/>
  <c r="AI8" i="19"/>
  <c r="Q38" i="19"/>
  <c r="Q28" i="19"/>
  <c r="K8" i="19"/>
  <c r="Q8" i="19"/>
  <c r="AF24" i="1"/>
  <c r="W28" i="19"/>
  <c r="K28" i="19"/>
  <c r="P18" i="19"/>
  <c r="AH38" i="19"/>
  <c r="V28" i="19"/>
  <c r="J8" i="19"/>
  <c r="J48" i="19"/>
  <c r="AB18" i="19"/>
  <c r="AB28" i="19"/>
  <c r="V8" i="19"/>
  <c r="AB38" i="19"/>
  <c r="V18" i="19"/>
  <c r="P38" i="19"/>
  <c r="P28" i="19"/>
  <c r="AB48" i="19"/>
  <c r="AH28" i="19"/>
  <c r="AH18" i="19"/>
  <c r="P8" i="19"/>
  <c r="V38" i="19"/>
  <c r="V48" i="19"/>
  <c r="AF23" i="1"/>
  <c r="J28" i="19"/>
  <c r="P48" i="19"/>
  <c r="AB8" i="19"/>
  <c r="J18" i="19"/>
  <c r="AH8" i="19"/>
  <c r="AH48" i="19"/>
  <c r="J38" i="19"/>
  <c r="AB18" i="1"/>
  <c r="AC18" i="1"/>
  <c r="AA19" i="1" s="1"/>
  <c r="P37" i="19"/>
  <c r="J47" i="19"/>
  <c r="V17" i="19"/>
  <c r="V27" i="19"/>
  <c r="P47" i="19"/>
  <c r="AB47" i="19"/>
  <c r="AB7" i="19"/>
  <c r="AH27" i="19"/>
  <c r="V7" i="19"/>
  <c r="V47" i="19"/>
  <c r="AB37" i="19"/>
  <c r="AB27" i="19"/>
  <c r="AH7" i="19"/>
  <c r="J37" i="19"/>
  <c r="AB17" i="19"/>
  <c r="AH37" i="19"/>
  <c r="AH17" i="19"/>
  <c r="J7" i="19"/>
  <c r="P17" i="19"/>
  <c r="AH47" i="19"/>
  <c r="AF17" i="1"/>
  <c r="J17" i="19"/>
  <c r="P7" i="19"/>
  <c r="V37" i="19"/>
  <c r="J27" i="19"/>
  <c r="P27" i="19"/>
  <c r="AB60" i="1"/>
  <c r="AB54" i="1"/>
  <c r="AC24" i="1"/>
  <c r="AA25" i="1" s="1"/>
  <c r="AB42" i="1"/>
  <c r="AB30" i="1"/>
  <c r="AB43" i="1"/>
  <c r="AC43" i="1"/>
  <c r="AC61" i="1"/>
  <c r="AF44" i="19" l="1"/>
  <c r="Z44" i="19"/>
  <c r="Z54" i="19"/>
  <c r="T44" i="19"/>
  <c r="Z24" i="19"/>
  <c r="AL54" i="19"/>
  <c r="N14" i="19"/>
  <c r="T54" i="19"/>
  <c r="N44" i="19"/>
  <c r="N54" i="19"/>
  <c r="AL24" i="19"/>
  <c r="AL44" i="19"/>
  <c r="AF54" i="19"/>
  <c r="T24" i="19"/>
  <c r="T34" i="19"/>
  <c r="Z34" i="19"/>
  <c r="N24" i="19"/>
  <c r="Z14" i="19"/>
  <c r="AF63" i="1"/>
  <c r="AF34" i="19"/>
  <c r="AL34" i="19"/>
  <c r="AF24" i="19"/>
  <c r="AL14" i="19"/>
  <c r="N34" i="19"/>
  <c r="AF14" i="19"/>
  <c r="T14" i="19"/>
  <c r="AC39" i="1"/>
  <c r="AA40" i="1" s="1"/>
  <c r="AB39" i="1"/>
  <c r="AG24" i="19"/>
  <c r="AA54" i="19"/>
  <c r="U54" i="19"/>
  <c r="O54" i="19"/>
  <c r="O44" i="19"/>
  <c r="U14" i="19"/>
  <c r="AG44" i="19"/>
  <c r="U44" i="19"/>
  <c r="O24" i="19"/>
  <c r="AA24" i="19"/>
  <c r="AM14" i="19"/>
  <c r="AA34" i="19"/>
  <c r="AG54" i="19"/>
  <c r="AA44" i="19"/>
  <c r="AF64" i="1"/>
  <c r="AG34" i="19"/>
  <c r="AM24" i="19"/>
  <c r="U34" i="19"/>
  <c r="O34" i="19"/>
  <c r="AM54" i="19"/>
  <c r="U24" i="19"/>
  <c r="AG14" i="19"/>
  <c r="O14" i="19"/>
  <c r="AM34" i="19"/>
  <c r="AA14" i="19"/>
  <c r="AM44" i="19"/>
  <c r="AI49" i="19"/>
  <c r="W39" i="19"/>
  <c r="AI19" i="19"/>
  <c r="AC19" i="19"/>
  <c r="K19" i="19"/>
  <c r="W9" i="19"/>
  <c r="Q39" i="19"/>
  <c r="AC29" i="19"/>
  <c r="AF30" i="1"/>
  <c r="Q29" i="19"/>
  <c r="Q49" i="19"/>
  <c r="K9" i="19"/>
  <c r="K49" i="19"/>
  <c r="AC49" i="19"/>
  <c r="W49" i="19"/>
  <c r="W19" i="19"/>
  <c r="Q19" i="19"/>
  <c r="W29" i="19"/>
  <c r="K39" i="19"/>
  <c r="AC9" i="19"/>
  <c r="AI39" i="19"/>
  <c r="Q9" i="19"/>
  <c r="AI9" i="19"/>
  <c r="K29" i="19"/>
  <c r="AC39" i="19"/>
  <c r="AI29" i="19"/>
  <c r="AF31" i="19"/>
  <c r="N21" i="19"/>
  <c r="AL51" i="19"/>
  <c r="AF41" i="19"/>
  <c r="T51" i="19"/>
  <c r="N31" i="19"/>
  <c r="N11" i="19"/>
  <c r="AF51" i="19"/>
  <c r="Z41" i="19"/>
  <c r="T11" i="19"/>
  <c r="N41" i="19"/>
  <c r="AF21" i="19"/>
  <c r="AF11" i="19"/>
  <c r="Z51" i="19"/>
  <c r="AL21" i="19"/>
  <c r="AL31" i="19"/>
  <c r="AL41" i="19"/>
  <c r="AF45" i="1"/>
  <c r="T31" i="19"/>
  <c r="T21" i="19"/>
  <c r="Z11" i="19"/>
  <c r="Z31" i="19"/>
  <c r="Z21" i="19"/>
  <c r="T41" i="19"/>
  <c r="N51" i="19"/>
  <c r="AL11" i="19"/>
  <c r="W21" i="19"/>
  <c r="K31" i="19"/>
  <c r="Q41" i="19"/>
  <c r="AC11" i="19"/>
  <c r="W51" i="19"/>
  <c r="K11" i="19"/>
  <c r="Q51" i="19"/>
  <c r="AI31" i="19"/>
  <c r="AI51" i="19"/>
  <c r="Q21" i="19"/>
  <c r="AC31" i="19"/>
  <c r="W41" i="19"/>
  <c r="Q31" i="19"/>
  <c r="AC51" i="19"/>
  <c r="K41" i="19"/>
  <c r="AI21" i="19"/>
  <c r="W31" i="19"/>
  <c r="AC21" i="19"/>
  <c r="AI41" i="19"/>
  <c r="AI11" i="19"/>
  <c r="K51" i="19"/>
  <c r="Q11" i="19"/>
  <c r="W11" i="19"/>
  <c r="AC41" i="19"/>
  <c r="K21" i="19"/>
  <c r="AF42" i="1"/>
  <c r="X19" i="19"/>
  <c r="R49" i="19"/>
  <c r="AJ39" i="19"/>
  <c r="AJ29" i="19"/>
  <c r="R39" i="19"/>
  <c r="R9" i="19"/>
  <c r="X49" i="19"/>
  <c r="L9" i="19"/>
  <c r="AJ19" i="19"/>
  <c r="X9" i="19"/>
  <c r="AF31" i="1"/>
  <c r="AD39" i="19"/>
  <c r="AJ9" i="19"/>
  <c r="AD49" i="19"/>
  <c r="L19" i="19"/>
  <c r="AD9" i="19"/>
  <c r="R29" i="19"/>
  <c r="AJ49" i="19"/>
  <c r="AD29" i="19"/>
  <c r="L49" i="19"/>
  <c r="L39" i="19"/>
  <c r="L29" i="19"/>
  <c r="AD19" i="19"/>
  <c r="R19" i="19"/>
  <c r="X29" i="19"/>
  <c r="X39" i="19"/>
  <c r="AD41" i="19"/>
  <c r="X51" i="19"/>
  <c r="X11" i="19"/>
  <c r="AJ11" i="19"/>
  <c r="X21" i="19"/>
  <c r="X41" i="19"/>
  <c r="AJ51" i="19"/>
  <c r="R11" i="19"/>
  <c r="AJ31" i="19"/>
  <c r="R21" i="19"/>
  <c r="AF43" i="1"/>
  <c r="R31" i="19"/>
  <c r="AD51" i="19"/>
  <c r="L41" i="19"/>
  <c r="AJ41" i="19"/>
  <c r="R41" i="19"/>
  <c r="AJ21" i="19"/>
  <c r="AD11" i="19"/>
  <c r="L31" i="19"/>
  <c r="AD21" i="19"/>
  <c r="L21" i="19"/>
  <c r="R51" i="19"/>
  <c r="X31" i="19"/>
  <c r="AD31" i="19"/>
  <c r="L51" i="19"/>
  <c r="L11" i="19"/>
  <c r="Y30" i="19"/>
  <c r="AK30" i="19"/>
  <c r="S50" i="19"/>
  <c r="AK40" i="19"/>
  <c r="M20" i="19"/>
  <c r="Y40" i="19"/>
  <c r="S10" i="19"/>
  <c r="AF38" i="1"/>
  <c r="S40" i="19"/>
  <c r="Y50" i="19"/>
  <c r="Y20" i="19"/>
  <c r="AE30" i="19"/>
  <c r="S30" i="19"/>
  <c r="M40" i="19"/>
  <c r="Y10" i="19"/>
  <c r="AK50" i="19"/>
  <c r="M10" i="19"/>
  <c r="M30" i="19"/>
  <c r="AE10" i="19"/>
  <c r="AK20" i="19"/>
  <c r="AE50" i="19"/>
  <c r="S20" i="19"/>
  <c r="AE40" i="19"/>
  <c r="AK10" i="19"/>
  <c r="AE20" i="19"/>
  <c r="M50" i="19"/>
  <c r="AI43" i="19"/>
  <c r="K43" i="19"/>
  <c r="AC13" i="19"/>
  <c r="W53" i="19"/>
  <c r="AC53" i="19"/>
  <c r="W33" i="19"/>
  <c r="K23" i="19"/>
  <c r="AC43" i="19"/>
  <c r="AI33" i="19"/>
  <c r="W23" i="19"/>
  <c r="AC33" i="19"/>
  <c r="W43" i="19"/>
  <c r="AF54" i="1"/>
  <c r="Q13" i="19"/>
  <c r="Q23" i="19"/>
  <c r="K13" i="19"/>
  <c r="Q33" i="19"/>
  <c r="W13" i="19"/>
  <c r="Q53" i="19"/>
  <c r="AI23" i="19"/>
  <c r="AI13" i="19"/>
  <c r="AI53" i="19"/>
  <c r="Q43" i="19"/>
  <c r="AC23" i="19"/>
  <c r="K53" i="19"/>
  <c r="K33" i="19"/>
  <c r="X23" i="19"/>
  <c r="L33" i="19"/>
  <c r="AJ33" i="19"/>
  <c r="X43" i="19"/>
  <c r="AJ43" i="19"/>
  <c r="R33" i="19"/>
  <c r="L23" i="19"/>
  <c r="AJ23" i="19"/>
  <c r="AD33" i="19"/>
  <c r="R53" i="19"/>
  <c r="X33" i="19"/>
  <c r="AD53" i="19"/>
  <c r="X53" i="19"/>
  <c r="L43" i="19"/>
  <c r="X13" i="19"/>
  <c r="AJ13" i="19"/>
  <c r="AD13" i="19"/>
  <c r="L13" i="19"/>
  <c r="AD43" i="19"/>
  <c r="R23" i="19"/>
  <c r="L53" i="19"/>
  <c r="R13" i="19"/>
  <c r="AF55" i="1"/>
  <c r="AJ53" i="19"/>
  <c r="AD23" i="19"/>
  <c r="R43" i="19"/>
  <c r="AB46" i="1"/>
  <c r="AC46" i="1"/>
  <c r="AI14" i="19"/>
  <c r="AI44" i="19"/>
  <c r="W34" i="19"/>
  <c r="Q24" i="19"/>
  <c r="W24" i="19"/>
  <c r="AI24" i="19"/>
  <c r="K14" i="19"/>
  <c r="Q34" i="19"/>
  <c r="AC44" i="19"/>
  <c r="W44" i="19"/>
  <c r="W54" i="19"/>
  <c r="AC24" i="19"/>
  <c r="AC14" i="19"/>
  <c r="K54" i="19"/>
  <c r="Q44" i="19"/>
  <c r="K34" i="19"/>
  <c r="Q14" i="19"/>
  <c r="AI34" i="19"/>
  <c r="AC54" i="19"/>
  <c r="AC34" i="19"/>
  <c r="AI54" i="19"/>
  <c r="W14" i="19"/>
  <c r="AF60" i="1"/>
  <c r="Q54" i="19"/>
  <c r="K24" i="19"/>
  <c r="K44" i="19"/>
  <c r="AB56" i="1"/>
  <c r="AC56" i="1"/>
  <c r="AA57" i="1" s="1"/>
  <c r="O29" i="19"/>
  <c r="AM49" i="19"/>
  <c r="U9" i="19"/>
  <c r="U29" i="19"/>
  <c r="O19" i="19"/>
  <c r="U19" i="19"/>
  <c r="AG39" i="19"/>
  <c r="O49" i="19"/>
  <c r="AM39" i="19"/>
  <c r="AA9" i="19"/>
  <c r="AG29" i="19"/>
  <c r="U49" i="19"/>
  <c r="AM29" i="19"/>
  <c r="AA29" i="19"/>
  <c r="AM19" i="19"/>
  <c r="AA19" i="19"/>
  <c r="O9" i="19"/>
  <c r="O39" i="19"/>
  <c r="U39" i="19"/>
  <c r="AM9" i="19"/>
  <c r="AF34" i="1"/>
  <c r="AG9" i="19"/>
  <c r="AA49" i="19"/>
  <c r="AA39" i="19"/>
  <c r="AG49" i="19"/>
  <c r="AG19" i="19"/>
  <c r="AB28" i="1"/>
  <c r="AC28" i="1"/>
  <c r="AB25" i="1"/>
  <c r="AC25" i="1"/>
  <c r="AA26" i="1" s="1"/>
  <c r="Z28" i="19"/>
  <c r="AL48" i="19"/>
  <c r="AL18" i="19"/>
  <c r="AF48" i="19"/>
  <c r="T18" i="19"/>
  <c r="Z18" i="19"/>
  <c r="AL28" i="19"/>
  <c r="Z8" i="19"/>
  <c r="N28" i="19"/>
  <c r="AL38" i="19"/>
  <c r="N48" i="19"/>
  <c r="AF8" i="19"/>
  <c r="N38" i="19"/>
  <c r="T48" i="19"/>
  <c r="N18" i="19"/>
  <c r="N8" i="19"/>
  <c r="AF27" i="1"/>
  <c r="T8" i="19"/>
  <c r="T28" i="19"/>
  <c r="AL8" i="19"/>
  <c r="AF28" i="19"/>
  <c r="T38" i="19"/>
  <c r="AF38" i="19"/>
  <c r="Z48" i="19"/>
  <c r="AF18" i="19"/>
  <c r="Z38" i="19"/>
  <c r="AB19" i="1"/>
  <c r="AC19" i="1"/>
  <c r="AA20" i="1" s="1"/>
  <c r="W37" i="19"/>
  <c r="AI17" i="19"/>
  <c r="AC37" i="19"/>
  <c r="W47" i="19"/>
  <c r="K7" i="19"/>
  <c r="AI7" i="19"/>
  <c r="K47" i="19"/>
  <c r="AI37" i="19"/>
  <c r="Q37" i="19"/>
  <c r="Q17" i="19"/>
  <c r="W7" i="19"/>
  <c r="W17" i="19"/>
  <c r="AI47" i="19"/>
  <c r="AF18" i="1"/>
  <c r="AI27" i="19"/>
  <c r="AC7" i="19"/>
  <c r="W27" i="19"/>
  <c r="Q27" i="19"/>
  <c r="AC17" i="19"/>
  <c r="Q7" i="19"/>
  <c r="AC47" i="19"/>
  <c r="Q47" i="19"/>
  <c r="AC27" i="19"/>
  <c r="K37" i="19"/>
  <c r="K27" i="19"/>
  <c r="K17" i="19"/>
  <c r="AA41" i="19" l="1"/>
  <c r="AG31" i="19"/>
  <c r="U31" i="19"/>
  <c r="AM11" i="19"/>
  <c r="U41" i="19"/>
  <c r="AA11" i="19"/>
  <c r="AF46" i="1"/>
  <c r="O11" i="19"/>
  <c r="O21" i="19"/>
  <c r="AG41" i="19"/>
  <c r="AG11" i="19"/>
  <c r="O31" i="19"/>
  <c r="AA51" i="19"/>
  <c r="O51" i="19"/>
  <c r="AM21" i="19"/>
  <c r="AM41" i="19"/>
  <c r="AA31" i="19"/>
  <c r="AM51" i="19"/>
  <c r="AA21" i="19"/>
  <c r="O41" i="19"/>
  <c r="AM31" i="19"/>
  <c r="AG51" i="19"/>
  <c r="U11" i="19"/>
  <c r="U51" i="19"/>
  <c r="U21" i="19"/>
  <c r="AG21" i="19"/>
  <c r="AB57" i="1"/>
  <c r="AC57" i="1"/>
  <c r="AA58" i="1" s="1"/>
  <c r="Z20" i="19"/>
  <c r="AL40" i="19"/>
  <c r="T30" i="19"/>
  <c r="AF50" i="19"/>
  <c r="AL20" i="19"/>
  <c r="Z30" i="19"/>
  <c r="T50" i="19"/>
  <c r="T20" i="19"/>
  <c r="Z40" i="19"/>
  <c r="AL10" i="19"/>
  <c r="AL50" i="19"/>
  <c r="AF39" i="1"/>
  <c r="AL30" i="19"/>
  <c r="AF20" i="19"/>
  <c r="N20" i="19"/>
  <c r="AF40" i="19"/>
  <c r="T10" i="19"/>
  <c r="T40" i="19"/>
  <c r="N10" i="19"/>
  <c r="AF10" i="19"/>
  <c r="Z50" i="19"/>
  <c r="N30" i="19"/>
  <c r="N50" i="19"/>
  <c r="N40" i="19"/>
  <c r="Z10" i="19"/>
  <c r="AF30" i="19"/>
  <c r="AB40" i="1"/>
  <c r="AC40" i="1"/>
  <c r="S23" i="19"/>
  <c r="M43" i="19"/>
  <c r="M53" i="19"/>
  <c r="Y13" i="19"/>
  <c r="AE43" i="19"/>
  <c r="S13" i="19"/>
  <c r="AK33" i="19"/>
  <c r="M13" i="19"/>
  <c r="AK53" i="19"/>
  <c r="AK43" i="19"/>
  <c r="Y43" i="19"/>
  <c r="AE23" i="19"/>
  <c r="AK13" i="19"/>
  <c r="Y53" i="19"/>
  <c r="S43" i="19"/>
  <c r="AK23" i="19"/>
  <c r="S53" i="19"/>
  <c r="S33" i="19"/>
  <c r="Y33" i="19"/>
  <c r="M23" i="19"/>
  <c r="Y23" i="19"/>
  <c r="AF56" i="1"/>
  <c r="AE13" i="19"/>
  <c r="AE33" i="19"/>
  <c r="AE53" i="19"/>
  <c r="M33" i="19"/>
  <c r="AC26" i="1"/>
  <c r="AB26" i="1"/>
  <c r="AD38" i="19"/>
  <c r="AJ28" i="19"/>
  <c r="R8" i="19"/>
  <c r="AJ48" i="19"/>
  <c r="AD48" i="19"/>
  <c r="X18" i="19"/>
  <c r="X38" i="19"/>
  <c r="AJ18" i="19"/>
  <c r="AD8" i="19"/>
  <c r="X48" i="19"/>
  <c r="AJ8" i="19"/>
  <c r="R38" i="19"/>
  <c r="X8" i="19"/>
  <c r="R18" i="19"/>
  <c r="R28" i="19"/>
  <c r="AD18" i="19"/>
  <c r="AD28" i="19"/>
  <c r="R48" i="19"/>
  <c r="L38" i="19"/>
  <c r="L18" i="19"/>
  <c r="AJ38" i="19"/>
  <c r="L28" i="19"/>
  <c r="L8" i="19"/>
  <c r="AF25" i="1"/>
  <c r="X28" i="19"/>
  <c r="L48" i="19"/>
  <c r="AA18" i="19"/>
  <c r="AA8" i="19"/>
  <c r="AM48" i="19"/>
  <c r="O18" i="19"/>
  <c r="U28" i="19"/>
  <c r="O38" i="19"/>
  <c r="U38" i="19"/>
  <c r="AA28" i="19"/>
  <c r="AA38" i="19"/>
  <c r="AG18" i="19"/>
  <c r="U18" i="19"/>
  <c r="O28" i="19"/>
  <c r="U8" i="19"/>
  <c r="AM8" i="19"/>
  <c r="AG28" i="19"/>
  <c r="O8" i="19"/>
  <c r="AG48" i="19"/>
  <c r="AG38" i="19"/>
  <c r="O48" i="19"/>
  <c r="AA48" i="19"/>
  <c r="AM28" i="19"/>
  <c r="AG8" i="19"/>
  <c r="U48" i="19"/>
  <c r="AM18" i="19"/>
  <c r="AM38" i="19"/>
  <c r="AF28" i="1"/>
  <c r="AB20" i="1"/>
  <c r="AC20" i="1"/>
  <c r="AA21" i="1" s="1"/>
  <c r="AD47" i="19"/>
  <c r="AD17" i="19"/>
  <c r="L7" i="19"/>
  <c r="AJ47" i="19"/>
  <c r="R47" i="19"/>
  <c r="X7" i="19"/>
  <c r="AJ27" i="19"/>
  <c r="L37" i="19"/>
  <c r="L17" i="19"/>
  <c r="L47" i="19"/>
  <c r="AD37" i="19"/>
  <c r="R7" i="19"/>
  <c r="AD27" i="19"/>
  <c r="R17" i="19"/>
  <c r="R27" i="19"/>
  <c r="R37" i="19"/>
  <c r="AJ37" i="19"/>
  <c r="AJ7" i="19"/>
  <c r="AJ17" i="19"/>
  <c r="X27" i="19"/>
  <c r="AD7" i="19"/>
  <c r="X37" i="19"/>
  <c r="L27" i="19"/>
  <c r="X47" i="19"/>
  <c r="X17" i="19"/>
  <c r="AF19" i="1"/>
  <c r="O20" i="19" l="1"/>
  <c r="O50" i="19"/>
  <c r="AG50" i="19"/>
  <c r="AG30" i="19"/>
  <c r="AM40" i="19"/>
  <c r="U50" i="19"/>
  <c r="O10" i="19"/>
  <c r="O30" i="19"/>
  <c r="U30" i="19"/>
  <c r="AA10" i="19"/>
  <c r="AM50" i="19"/>
  <c r="U40" i="19"/>
  <c r="AG10" i="19"/>
  <c r="AM30" i="19"/>
  <c r="AG20" i="19"/>
  <c r="AM10" i="19"/>
  <c r="AA50" i="19"/>
  <c r="O40" i="19"/>
  <c r="AA40" i="19"/>
  <c r="U20" i="19"/>
  <c r="AA20" i="19"/>
  <c r="AF40" i="1"/>
  <c r="AM20" i="19"/>
  <c r="AG40" i="19"/>
  <c r="U10" i="19"/>
  <c r="AA30" i="19"/>
  <c r="AC58" i="1"/>
  <c r="AB58" i="1"/>
  <c r="Z53" i="19"/>
  <c r="Z23" i="19"/>
  <c r="N53" i="19"/>
  <c r="N43" i="19"/>
  <c r="AL43" i="19"/>
  <c r="AF33" i="19"/>
  <c r="AF13" i="19"/>
  <c r="AF43" i="19"/>
  <c r="AL23" i="19"/>
  <c r="AF57" i="1"/>
  <c r="AF23" i="19"/>
  <c r="Z13" i="19"/>
  <c r="N13" i="19"/>
  <c r="T53" i="19"/>
  <c r="Z43" i="19"/>
  <c r="T33" i="19"/>
  <c r="AL33" i="19"/>
  <c r="AF53" i="19"/>
  <c r="T13" i="19"/>
  <c r="AL53" i="19"/>
  <c r="T43" i="19"/>
  <c r="AL13" i="19"/>
  <c r="N23" i="19"/>
  <c r="Z33" i="19"/>
  <c r="T23" i="19"/>
  <c r="N33" i="19"/>
  <c r="S48" i="19"/>
  <c r="AK18" i="19"/>
  <c r="M28" i="19"/>
  <c r="Y18" i="19"/>
  <c r="AE28" i="19"/>
  <c r="AE8" i="19"/>
  <c r="AK28" i="19"/>
  <c r="AK38" i="19"/>
  <c r="AK8" i="19"/>
  <c r="AE38" i="19"/>
  <c r="S28" i="19"/>
  <c r="M18" i="19"/>
  <c r="Y38" i="19"/>
  <c r="M38" i="19"/>
  <c r="Y48" i="19"/>
  <c r="Y28" i="19"/>
  <c r="S8" i="19"/>
  <c r="AE18" i="19"/>
  <c r="M8" i="19"/>
  <c r="S38" i="19"/>
  <c r="S18" i="19"/>
  <c r="M48" i="19"/>
  <c r="AK48" i="19"/>
  <c r="Y8" i="19"/>
  <c r="AE48" i="19"/>
  <c r="AF26" i="1"/>
  <c r="AC21" i="1"/>
  <c r="AA22" i="1" s="1"/>
  <c r="AB21" i="1"/>
  <c r="S37" i="19"/>
  <c r="AK27" i="19"/>
  <c r="AF20" i="1"/>
  <c r="M7" i="19"/>
  <c r="AK17" i="19"/>
  <c r="S47" i="19"/>
  <c r="AE27" i="19"/>
  <c r="Y7" i="19"/>
  <c r="AE47" i="19"/>
  <c r="M37" i="19"/>
  <c r="M17" i="19"/>
  <c r="AK47" i="19"/>
  <c r="S27" i="19"/>
  <c r="Y47" i="19"/>
  <c r="Y37" i="19"/>
  <c r="Y17" i="19"/>
  <c r="S17" i="19"/>
  <c r="Y27" i="19"/>
  <c r="AE17" i="19"/>
  <c r="AK37" i="19"/>
  <c r="S7" i="19"/>
  <c r="AE37" i="19"/>
  <c r="AE7" i="19"/>
  <c r="AK7" i="19"/>
  <c r="M27" i="19"/>
  <c r="M47" i="19"/>
  <c r="O23" i="19" l="1"/>
  <c r="AA23" i="19"/>
  <c r="AG53" i="19"/>
  <c r="O13" i="19"/>
  <c r="AG33" i="19"/>
  <c r="O43" i="19"/>
  <c r="U43" i="19"/>
  <c r="AG43" i="19"/>
  <c r="AA33" i="19"/>
  <c r="U13" i="19"/>
  <c r="U33" i="19"/>
  <c r="AM33" i="19"/>
  <c r="O33" i="19"/>
  <c r="AM23" i="19"/>
  <c r="AM53" i="19"/>
  <c r="U23" i="19"/>
  <c r="AA13" i="19"/>
  <c r="AA53" i="19"/>
  <c r="AM13" i="19"/>
  <c r="AF58" i="1"/>
  <c r="AA43" i="19"/>
  <c r="AG23" i="19"/>
  <c r="O53" i="19"/>
  <c r="AG13" i="19"/>
  <c r="U53" i="19"/>
  <c r="AM43" i="19"/>
  <c r="Z17" i="19"/>
  <c r="AF47" i="19"/>
  <c r="N47" i="19"/>
  <c r="N27" i="19"/>
  <c r="T47" i="19"/>
  <c r="T37" i="19"/>
  <c r="AF21" i="1"/>
  <c r="AF7" i="19"/>
  <c r="AL47" i="19"/>
  <c r="Z27" i="19"/>
  <c r="N7" i="19"/>
  <c r="AF27" i="19"/>
  <c r="T17" i="19"/>
  <c r="Z47" i="19"/>
  <c r="AF37" i="19"/>
  <c r="T27" i="19"/>
  <c r="AL7" i="19"/>
  <c r="Z7" i="19"/>
  <c r="AF17" i="19"/>
  <c r="AL27" i="19"/>
  <c r="T7" i="19"/>
  <c r="N17" i="19"/>
  <c r="Z37" i="19"/>
  <c r="AL17" i="19"/>
  <c r="AL37" i="19"/>
  <c r="N37" i="19"/>
  <c r="AB22" i="1"/>
  <c r="AC22" i="1"/>
  <c r="AG37" i="19" l="1"/>
  <c r="O17" i="19"/>
  <c r="AM37" i="19"/>
  <c r="O7" i="19"/>
  <c r="AG17" i="19"/>
  <c r="AG27" i="19"/>
  <c r="O47" i="19"/>
  <c r="AM7" i="19"/>
  <c r="AG7" i="19"/>
  <c r="U37" i="19"/>
  <c r="AG47" i="19"/>
  <c r="AA7" i="19"/>
  <c r="AA37" i="19"/>
  <c r="AA47" i="19"/>
  <c r="O27" i="19"/>
  <c r="U17" i="19"/>
  <c r="O37" i="19"/>
  <c r="U47" i="19"/>
  <c r="U7" i="19"/>
  <c r="AA27" i="19"/>
  <c r="AM47" i="19"/>
  <c r="AF22" i="1"/>
  <c r="AM27" i="19"/>
  <c r="U27" i="19"/>
  <c r="AM17" i="19"/>
  <c r="AA17" i="19"/>
  <c r="B223" i="13"/>
  <c r="B2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Andru</author>
    <author>User</author>
  </authors>
  <commentList>
    <comment ref="D6" authorId="0" shapeId="0" xr:uid="{00000000-0006-0000-0100-000001000000}">
      <text>
        <r>
          <rPr>
            <b/>
            <sz val="9"/>
            <color indexed="81"/>
            <rFont val="Tahoma"/>
            <family val="2"/>
          </rPr>
          <t>Traer la Información de la caracterización del proceso.</t>
        </r>
      </text>
    </comment>
    <comment ref="D7" authorId="0" shapeId="0" xr:uid="{00000000-0006-0000-0100-000002000000}">
      <text>
        <r>
          <rPr>
            <b/>
            <sz val="9"/>
            <color indexed="81"/>
            <rFont val="Tahoma"/>
            <family val="2"/>
          </rPr>
          <t>Traer la Información de la caracterización del proceso.</t>
        </r>
        <r>
          <rPr>
            <sz val="9"/>
            <color indexed="81"/>
            <rFont val="Tahoma"/>
            <family val="2"/>
          </rPr>
          <t xml:space="preserve">
</t>
        </r>
      </text>
    </comment>
    <comment ref="A9" authorId="0" shapeId="0" xr:uid="{00000000-0006-0000-0100-000003000000}">
      <text>
        <r>
          <rPr>
            <b/>
            <sz val="9"/>
            <color indexed="81"/>
            <rFont val="Tahoma"/>
            <family val="2"/>
          </rPr>
          <t>Número consecutivo de los riesgos que se identifican.</t>
        </r>
        <r>
          <rPr>
            <sz val="9"/>
            <color indexed="81"/>
            <rFont val="Tahoma"/>
            <family val="2"/>
          </rPr>
          <t xml:space="preserve">
</t>
        </r>
      </text>
    </comment>
    <comment ref="B9" authorId="0" shapeId="0" xr:uid="{00000000-0006-0000-0100-000004000000}">
      <text>
        <r>
          <rPr>
            <b/>
            <sz val="9"/>
            <color indexed="81"/>
            <rFont val="Tahoma"/>
            <family val="2"/>
          </rPr>
          <t>Consulte su matriz de activos de información.</t>
        </r>
      </text>
    </comment>
    <comment ref="C9" authorId="1" shapeId="0" xr:uid="{00000000-0006-0000-0100-000005000000}">
      <text>
        <r>
          <rPr>
            <b/>
            <sz val="9"/>
            <color indexed="81"/>
            <rFont val="Tahoma"/>
            <family val="2"/>
          </rPr>
          <t>Consulte su matriz de activos de información.</t>
        </r>
      </text>
    </comment>
    <comment ref="E9" authorId="0" shapeId="0" xr:uid="{00000000-0006-0000-0100-000006000000}">
      <text>
        <r>
          <rPr>
            <b/>
            <sz val="9"/>
            <color indexed="81"/>
            <rFont val="Tahoma"/>
            <family val="2"/>
          </rPr>
          <t>En el manual de gestión de riesgos de seguridad de la información, encontrará sugerencias de AMENAZAS que puede usar o ajustar según se requiera.</t>
        </r>
      </text>
    </comment>
    <comment ref="F9" authorId="0" shapeId="0" xr:uid="{00000000-0006-0000-0100-00000700000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xr:uid="{00000000-0006-0000-0100-00000800000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<sst xmlns="http://schemas.openxmlformats.org/spreadsheetml/2006/main" count="479" uniqueCount="319">
  <si>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</si>
  <si>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</si>
  <si>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</si>
  <si>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</si>
  <si>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</si>
  <si>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</si>
  <si>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</si>
  <si>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</si>
  <si>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</si>
  <si>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</si>
  <si>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</si>
  <si>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</si>
  <si>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</si>
  <si>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</si>
  <si>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</si>
  <si>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</si>
  <si>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</si>
  <si>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</si>
  <si>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</si>
  <si>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</si>
  <si>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</si>
  <si>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</si>
  <si>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</si>
  <si>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</si>
  <si>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</si>
  <si>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</si>
  <si>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</si>
  <si>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</si>
  <si>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</si>
  <si>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</si>
  <si>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</si>
  <si>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</si>
  <si>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</si>
  <si>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</si>
  <si>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</si>
  <si>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</si>
  <si>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</si>
  <si>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</si>
  <si>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</si>
  <si>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</si>
  <si>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</si>
  <si>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</si>
  <si>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</si>
  <si>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</si>
  <si>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</si>
  <si>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</si>
  <si>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</si>
  <si>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</si>
  <si>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</si>
  <si>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</si>
  <si>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</si>
  <si>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</si>
  <si>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</si>
  <si>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</si>
  <si>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</si>
  <si>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</si>
  <si>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</si>
  <si>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</si>
  <si>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</si>
  <si>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</si>
  <si>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</si>
  <si>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</si>
  <si>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</si>
  <si>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</si>
  <si>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</si>
  <si>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</si>
  <si>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</si>
  <si>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</si>
  <si>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</si>
  <si>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</si>
  <si>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</si>
  <si>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</si>
  <si>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</si>
  <si>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</si>
  <si>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</si>
  <si>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</si>
  <si>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</si>
  <si>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</si>
  <si>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</si>
  <si>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</si>
  <si>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</si>
  <si>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</si>
  <si>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</si>
  <si>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</si>
  <si>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</si>
  <si>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</si>
  <si>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</si>
  <si>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</si>
  <si>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</si>
  <si>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</si>
  <si>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</si>
  <si>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</si>
  <si>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</si>
  <si>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</si>
  <si>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</si>
  <si>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</si>
  <si>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</si>
  <si>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</si>
  <si>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</si>
  <si>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</si>
  <si>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</si>
  <si>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</si>
  <si>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</si>
  <si>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</si>
  <si>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</si>
  <si>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</si>
  <si>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</si>
  <si>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</si>
  <si>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</si>
  <si>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</si>
  <si>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</si>
  <si>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</si>
  <si>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</si>
  <si>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</si>
  <si>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</si>
  <si>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</si>
  <si>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</si>
  <si>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</si>
  <si>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</si>
  <si>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</si>
  <si>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</si>
  <si>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</si>
  <si>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</si>
  <si>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</si>
  <si>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</si>
  <si>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</si>
  <si>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</si>
  <si>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</si>
  <si>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</si>
  <si>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</si>
  <si>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</si>
  <si>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</si>
  <si>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</si>
  <si>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</si>
  <si>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</si>
  <si>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</si>
  <si>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</si>
  <si>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</si>
  <si>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</si>
  <si>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</si>
  <si>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</si>
  <si>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</si>
  <si>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</si>
  <si>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</si>
  <si>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</si>
  <si>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</si>
  <si>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</si>
  <si>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</si>
  <si>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</si>
  <si>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</si>
  <si>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</si>
  <si>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</si>
  <si>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</si>
  <si>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</si>
  <si>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</si>
  <si>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</si>
  <si>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</si>
  <si>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</si>
  <si>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</si>
  <si>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</si>
  <si>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</si>
  <si>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</si>
  <si>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</si>
  <si>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</si>
  <si>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</si>
  <si>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</si>
  <si>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</si>
  <si>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</si>
  <si>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</si>
  <si>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</si>
  <si>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</si>
  <si>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</si>
  <si>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</si>
  <si>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</si>
  <si>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</si>
  <si>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</si>
  <si>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</si>
  <si>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</si>
  <si>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</si>
  <si>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</si>
  <si>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</si>
  <si>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</si>
  <si>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</si>
  <si>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</si>
  <si>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</si>
  <si>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</si>
  <si>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</si>
  <si>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</si>
  <si>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</si>
  <si>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</si>
  <si>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</si>
  <si>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</si>
  <si>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</si>
  <si>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</si>
  <si>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</si>
  <si>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</si>
  <si>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</si>
  <si>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</si>
  <si>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</si>
  <si>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</si>
  <si>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</si>
  <si>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</si>
  <si>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</si>
  <si>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</si>
  <si>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</si>
  <si>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</si>
  <si>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</si>
  <si>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</si>
  <si>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</si>
  <si>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</si>
  <si>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</si>
  <si>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</si>
  <si>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</si>
  <si>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</si>
  <si>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</si>
  <si>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</si>
  <si>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</si>
  <si>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</si>
  <si>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</si>
  <si>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</si>
  <si>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</si>
  <si>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</si>
  <si>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</si>
  <si>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</si>
  <si>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</si>
  <si>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</si>
  <si>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</si>
  <si>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</si>
  <si>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</si>
  <si>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</si>
  <si>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</si>
  <si>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</si>
  <si>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</si>
  <si>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</si>
  <si>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</si>
  <si>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</si>
  <si>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</si>
  <si>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</si>
  <si>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</si>
  <si>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</si>
  <si>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</si>
  <si>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</si>
  <si>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</si>
  <si>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</si>
  <si>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</si>
  <si>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</si>
  <si>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</si>
  <si>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</si>
  <si>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</si>
  <si>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</si>
  <si>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</si>
  <si>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</si>
  <si>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</si>
  <si>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</si>
  <si>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</si>
  <si>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</si>
  <si>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</si>
  <si>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</si>
  <si>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</si>
  <si>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</si>
  <si>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</si>
  <si>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</si>
  <si>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</si>
  <si>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</si>
  <si>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</si>
  <si>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</si>
  <si>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</si>
  <si>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</si>
  <si>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</si>
  <si>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</si>
  <si>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</si>
  <si>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</si>
  <si>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</si>
  <si>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</si>
  <si>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</si>
  <si>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</si>
  <si>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</si>
  <si>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</si>
  <si>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</si>
  <si>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</si>
  <si>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</si>
  <si>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</si>
  <si>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</si>
  <si>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</si>
  <si>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</si>
  <si>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</si>
  <si>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</si>
  <si>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</si>
  <si>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</si>
  <si>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</si>
  <si>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</si>
  <si>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</si>
  <si>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Formato Mapa Riesgos SCRD 2023</t>
  </si>
  <si>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t>
  </si>
  <si>
    <t>Nombre del Activo</t>
  </si>
  <si>
    <t>Consulte la matriz de activos de su proceso o dependencia según corresponda,   y copie en nombre del activo identificado para iniiar con la identificación de sus riesgos.</t>
  </si>
  <si>
    <t>Portal web y cultunet  y archivo audiovisual</t>
  </si>
  <si>
    <t xml:space="preserve">Redes sociales </t>
  </si>
  <si>
    <t xml:space="preserve">Herramientas de diseño </t>
  </si>
  <si>
    <t xml:space="preserve">Perdida de informacion </t>
  </si>
  <si>
    <t>Jefe de la OAC</t>
  </si>
  <si>
    <t xml:space="preserve">Caida del servidor e indisponibilidad de la información </t>
  </si>
  <si>
    <t>Jefe de la OAC y de la OTI</t>
  </si>
  <si>
    <t>Primeros 10 dias del inicio del trimestre</t>
  </si>
  <si>
    <t>Primeros 10 dias habiles cada Bimestre</t>
  </si>
  <si>
    <t xml:space="preserve">El profesional responsable de la OAC debe generar  una solicitud  a la mesa de servicios de la oficina TIC y hacer seguimiento  con el fin dar solucion a la falla tecnologica 
</t>
  </si>
  <si>
    <t>Deficiencia en la administraciòn de las claves de las redes sociales.</t>
  </si>
  <si>
    <t>Inicia con la definición de estrategias de comunicación pública hasta su ejecución y seguimiento para la toma de decisiones y acciones para la mejora.</t>
  </si>
  <si>
    <t>Divulgar a los diferentes grupos de valor y/o de interés y a la ciudadanía en generar los programas, proyectos y gestión de Secretaría Distrital de Cultura, Recreación y Deporte propiciando accesibilidad a la información a través de la formulación e implementación de estrategias de comunicación pública con el propósito de interactuar y mantener la confianza por parte de la entidad y la población de la ciudad de Bogotá.</t>
  </si>
  <si>
    <t xml:space="preserve">Asignar un responsable y programar un recordatorio un mes antes del vencimiento a través de Google drive en el correo del profesional a cargo y en el correo de infoscrd@scrd.gov.co que es revisado por varias personas de la oficina.  </t>
  </si>
  <si>
    <t>El administrador de las redes sociales es quien tiene el control de las claves, por lo cual debe garantizar que la clave se renueve cada 2 meses, escogiendo opciones seguras, alternativas alfanuméricas. Registrar copia de seguridad de las claves, guardando registro de todos los cambios, el cual se debe compartir con el jefe de la OAC</t>
  </si>
  <si>
    <t xml:space="preserve">El profesional de la OAC solicitará a la oficina TIC de manera semestral una evidencia de la realización del mantenimiento a los servidores donde se encuentra alojada la página web, la cultunet y el Drive, </t>
  </si>
  <si>
    <t xml:space="preserve">El responsable de administrar las redes sociales realizará el proceso de cambio de clave cada 2 meses y notificará a la jefe de la OAC por correo electrónico de la nueva clave para cada red social. Se cuenta con un correo para restablecimiento de claves al cual solo tiene acceso los administradores de las redes sociales y la jefe de la OAC. </t>
  </si>
  <si>
    <t xml:space="preserve">Perdida del dominio por sustracción de claves que impidan el ingreso o administración de las redes. </t>
  </si>
  <si>
    <t xml:space="preserve">Uso denegado de las herramientas de diseño por no asegurar la renovación de las licencias en las fechas requeridas.  </t>
  </si>
  <si>
    <t>Posibilidad de licencias no renovadas en el tiempo requerido</t>
  </si>
  <si>
    <t xml:space="preserve">Posibilidad de perdida de disponibilidad en las herramientas de diseño al no renovar las licencias en los tiempos requeridos
</t>
  </si>
  <si>
    <t>Posibilidad de perdida de confidencialidad de las claves de administración de las redes sociales por deficiencia en la administración</t>
  </si>
  <si>
    <t xml:space="preserve">Posibilidad de perdida de la disponibilidad del servicio de la página web que se produce por caída o fallas en la infraestructura tecnológica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</si>
</sst>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
      <b/>
      <sz val="16"/>
      <color theme="1"/>
      <name val="Arial Narrow"/>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7" tint="0.59999389629810485"/>
        <bgColor indexed="64"/>
      </patternFill>
    </fill>
  </fills>
  <borders count="9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ashed">
        <color theme="9" tint="-0.24994659260841701"/>
      </bottom>
      <diagonal/>
    </border>
    <border>
      <left/>
      <right style="medium">
        <color indexed="64"/>
      </right>
      <top/>
      <bottom style="dashed">
        <color theme="9" tint="-0.24994659260841701"/>
      </bottom>
      <diagonal/>
    </border>
    <border>
      <left style="medium">
        <color indexed="64"/>
      </left>
      <right/>
      <top style="dashed">
        <color theme="9" tint="-0.24994659260841701"/>
      </top>
      <bottom style="dashed">
        <color theme="9" tint="-0.24994659260841701"/>
      </bottom>
      <diagonal/>
    </border>
    <border>
      <left/>
      <right style="medium">
        <color indexed="64"/>
      </right>
      <top style="dashed">
        <color theme="9" tint="-0.24994659260841701"/>
      </top>
      <bottom style="dashed">
        <color theme="9" tint="-0.24994659260841701"/>
      </bottom>
      <diagonal/>
    </border>
    <border>
      <left style="medium">
        <color indexed="64"/>
      </left>
      <right style="dashed">
        <color theme="9" tint="-0.24994659260841701"/>
      </right>
      <top style="dashed">
        <color theme="9" tint="-0.24994659260841701"/>
      </top>
      <bottom/>
      <diagonal/>
    </border>
    <border>
      <left style="dashed">
        <color theme="9" tint="-0.24994659260841701"/>
      </left>
      <right style="medium">
        <color indexed="64"/>
      </right>
      <top style="dashed">
        <color theme="9" tint="-0.24994659260841701"/>
      </top>
      <bottom style="dashed">
        <color theme="9" tint="-0.24994659260841701"/>
      </bottom>
      <diagonal/>
    </border>
    <border>
      <left style="medium">
        <color indexed="64"/>
      </left>
      <right style="dashed">
        <color theme="9" tint="-0.24994659260841701"/>
      </right>
      <top/>
      <bottom style="dashed">
        <color theme="9" tint="-0.24994659260841701"/>
      </bottom>
      <diagonal/>
    </border>
    <border>
      <left style="medium">
        <color indexed="64"/>
      </left>
      <right style="dashed">
        <color theme="9" tint="-0.24994659260841701"/>
      </right>
      <top/>
      <bottom/>
      <diagonal/>
    </border>
    <border>
      <left style="medium">
        <color indexed="64"/>
      </left>
      <right style="dashed">
        <color theme="9" tint="-0.24994659260841701"/>
      </right>
      <top/>
      <bottom style="medium">
        <color indexed="64"/>
      </bottom>
      <diagonal/>
    </border>
    <border>
      <left style="dashed">
        <color theme="9" tint="-0.24994659260841701"/>
      </left>
      <right style="dashed">
        <color theme="9" tint="-0.24994659260841701"/>
      </right>
      <top/>
      <bottom style="medium">
        <color indexed="64"/>
      </bottom>
      <diagonal/>
    </border>
    <border>
      <left style="dashed">
        <color theme="9" tint="-0.24994659260841701"/>
      </left>
      <right style="dashed">
        <color theme="9" tint="-0.24994659260841701"/>
      </right>
      <top style="dashed">
        <color theme="9" tint="-0.24994659260841701"/>
      </top>
      <bottom style="medium">
        <color indexed="64"/>
      </bottom>
      <diagonal/>
    </border>
    <border>
      <left style="dashed">
        <color theme="9" tint="-0.24994659260841701"/>
      </left>
      <right style="medium">
        <color indexed="64"/>
      </right>
      <top style="dashed">
        <color theme="9" tint="-0.24994659260841701"/>
      </top>
      <bottom style="medium">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46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7" xfId="2" applyFont="1" applyFill="1" applyBorder="1"/>
    <xf numFmtId="0" fontId="50" fillId="3" borderId="48" xfId="2" applyFont="1" applyFill="1" applyBorder="1"/>
    <xf numFmtId="0" fontId="50" fillId="3" borderId="49"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9" xfId="0" applyNumberFormat="1"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9" fillId="3" borderId="29" xfId="0" applyFont="1" applyFill="1" applyBorder="1" applyAlignment="1">
      <alignment horizontal="justify" vertical="center" wrapText="1" readingOrder="1"/>
    </xf>
    <xf numFmtId="9" fontId="38" fillId="3" borderId="34" xfId="0" applyNumberFormat="1" applyFont="1" applyFill="1" applyBorder="1" applyAlignment="1">
      <alignment horizontal="center" vertical="center" wrapText="1" readingOrder="1"/>
    </xf>
    <xf numFmtId="0" fontId="39" fillId="3" borderId="34"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9" fillId="3" borderId="36" xfId="0" applyFont="1" applyFill="1" applyBorder="1" applyAlignment="1">
      <alignment horizontal="justify" vertical="center" wrapText="1" readingOrder="1"/>
    </xf>
    <xf numFmtId="0" fontId="39" fillId="3" borderId="37" xfId="0" applyFont="1" applyFill="1" applyBorder="1" applyAlignment="1">
      <alignment horizontal="center" vertical="center" wrapText="1" readingOrder="1"/>
    </xf>
    <xf numFmtId="0" fontId="47" fillId="3" borderId="0" xfId="0" applyFont="1" applyFill="1"/>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29" xfId="5" applyFont="1" applyFill="1" applyBorder="1" applyAlignment="1">
      <alignment horizontal="center" vertical="center" wrapText="1"/>
    </xf>
    <xf numFmtId="0" fontId="59" fillId="17" borderId="73" xfId="5" applyFont="1" applyFill="1" applyBorder="1" applyAlignment="1">
      <alignment vertical="center" wrapText="1"/>
    </xf>
    <xf numFmtId="0" fontId="60" fillId="3" borderId="29"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2"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164" fontId="1" fillId="0" borderId="2" xfId="1" applyNumberFormat="1" applyFont="1" applyFill="1" applyBorder="1" applyAlignment="1">
      <alignment horizontal="center" vertical="top"/>
    </xf>
    <xf numFmtId="0" fontId="64" fillId="19" borderId="75" xfId="4" applyFont="1" applyFill="1" applyBorder="1" applyAlignment="1">
      <alignment horizontal="left" vertical="top" wrapText="1"/>
    </xf>
    <xf numFmtId="0" fontId="64" fillId="20" borderId="76" xfId="4" applyFont="1" applyFill="1" applyBorder="1" applyAlignment="1">
      <alignment horizontal="left" vertical="top" wrapText="1"/>
    </xf>
    <xf numFmtId="0" fontId="64" fillId="21" borderId="76" xfId="4" applyFont="1" applyFill="1" applyBorder="1" applyAlignment="1">
      <alignment horizontal="left" vertical="top" wrapText="1"/>
    </xf>
    <xf numFmtId="0" fontId="0" fillId="0" borderId="76" xfId="0" applyBorder="1" applyAlignment="1">
      <alignment horizontal="left" vertical="top"/>
    </xf>
    <xf numFmtId="0" fontId="64" fillId="3" borderId="76" xfId="4" applyFont="1" applyFill="1" applyBorder="1" applyAlignment="1">
      <alignment horizontal="left" vertical="top" wrapText="1"/>
    </xf>
    <xf numFmtId="0" fontId="64" fillId="0" borderId="76" xfId="4" applyFont="1" applyBorder="1" applyAlignment="1">
      <alignment horizontal="left" vertical="top"/>
    </xf>
    <xf numFmtId="0" fontId="64" fillId="19" borderId="76" xfId="4" applyFont="1" applyFill="1" applyBorder="1" applyAlignment="1">
      <alignment horizontal="left" vertical="top" wrapText="1"/>
    </xf>
    <xf numFmtId="0" fontId="64" fillId="0" borderId="77" xfId="4" applyFont="1" applyBorder="1"/>
    <xf numFmtId="0" fontId="65" fillId="3" borderId="75" xfId="0" applyFont="1" applyFill="1" applyBorder="1" applyAlignment="1">
      <alignment vertical="top" wrapText="1"/>
    </xf>
    <xf numFmtId="0" fontId="65" fillId="3" borderId="76" xfId="0" applyFont="1" applyFill="1" applyBorder="1" applyAlignment="1">
      <alignment vertical="top" wrapText="1"/>
    </xf>
    <xf numFmtId="0" fontId="65" fillId="3" borderId="77" xfId="0" applyFont="1" applyFill="1" applyBorder="1" applyAlignment="1">
      <alignment vertical="top" wrapText="1"/>
    </xf>
    <xf numFmtId="0" fontId="4" fillId="22" borderId="2" xfId="0" applyFont="1" applyFill="1" applyBorder="1" applyAlignment="1">
      <alignment horizontal="center" vertical="center" textRotation="90"/>
    </xf>
    <xf numFmtId="14" fontId="1" fillId="0" borderId="2" xfId="0" applyNumberFormat="1" applyFont="1" applyBorder="1" applyAlignment="1" applyProtection="1">
      <alignment horizontal="center" vertical="top" wrapText="1"/>
      <protection locked="0"/>
    </xf>
    <xf numFmtId="0" fontId="1" fillId="0" borderId="5" xfId="0" applyFont="1" applyBorder="1" applyAlignment="1" applyProtection="1">
      <alignment horizontal="center" vertical="top"/>
      <protection locked="0"/>
    </xf>
    <xf numFmtId="0" fontId="1" fillId="0" borderId="5" xfId="0" applyFont="1" applyBorder="1" applyAlignment="1">
      <alignment horizontal="center" vertical="top"/>
    </xf>
    <xf numFmtId="0" fontId="6" fillId="0" borderId="5" xfId="0" applyFont="1" applyBorder="1" applyAlignment="1" applyProtection="1">
      <alignment horizontal="justify" vertical="top" wrapText="1"/>
      <protection locked="0"/>
    </xf>
    <xf numFmtId="0" fontId="1" fillId="0" borderId="5" xfId="0" applyFont="1" applyBorder="1" applyAlignment="1" applyProtection="1">
      <alignment horizontal="center" vertical="top"/>
      <protection hidden="1"/>
    </xf>
    <xf numFmtId="0" fontId="1" fillId="0" borderId="5" xfId="0" applyFont="1" applyBorder="1" applyAlignment="1" applyProtection="1">
      <alignment horizontal="center" vertical="top" textRotation="90"/>
      <protection locked="0"/>
    </xf>
    <xf numFmtId="9" fontId="1" fillId="0" borderId="5" xfId="0" applyNumberFormat="1" applyFont="1" applyBorder="1" applyAlignment="1" applyProtection="1">
      <alignment horizontal="center" vertical="top"/>
      <protection hidden="1"/>
    </xf>
    <xf numFmtId="164" fontId="1" fillId="0" borderId="5" xfId="1" applyNumberFormat="1" applyFont="1" applyBorder="1" applyAlignment="1">
      <alignment horizontal="center" vertical="top"/>
    </xf>
    <xf numFmtId="0" fontId="4" fillId="0" borderId="5" xfId="0" applyFont="1" applyBorder="1" applyAlignment="1" applyProtection="1">
      <alignment horizontal="center" vertical="top" textRotation="90" wrapText="1"/>
      <protection hidden="1"/>
    </xf>
    <xf numFmtId="9" fontId="1" fillId="0" borderId="8" xfId="0" applyNumberFormat="1" applyFont="1" applyBorder="1" applyAlignment="1" applyProtection="1">
      <alignment horizontal="center" vertical="top"/>
      <protection hidden="1"/>
    </xf>
    <xf numFmtId="0" fontId="4" fillId="0" borderId="5" xfId="0" applyFont="1" applyBorder="1" applyAlignment="1" applyProtection="1">
      <alignment horizontal="center" vertical="top" textRotation="90"/>
      <protection hidden="1"/>
    </xf>
    <xf numFmtId="0" fontId="1" fillId="0" borderId="8" xfId="0" applyFont="1" applyBorder="1" applyAlignment="1" applyProtection="1">
      <alignment horizontal="center" vertical="top" textRotation="90"/>
      <protection locked="0"/>
    </xf>
    <xf numFmtId="14" fontId="1" fillId="0" borderId="5" xfId="0" applyNumberFormat="1" applyFont="1" applyBorder="1" applyAlignment="1" applyProtection="1">
      <alignment horizontal="center" vertical="top"/>
      <protection locked="0"/>
    </xf>
    <xf numFmtId="0" fontId="1" fillId="3" borderId="14" xfId="0" applyFont="1" applyFill="1" applyBorder="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Alignment="1">
      <alignment horizontal="center"/>
    </xf>
    <xf numFmtId="0" fontId="1" fillId="3" borderId="15" xfId="0" applyFont="1" applyFill="1" applyBorder="1"/>
    <xf numFmtId="0" fontId="1" fillId="0" borderId="83" xfId="0" applyFont="1" applyBorder="1" applyAlignment="1" applyProtection="1">
      <alignment horizontal="center" vertical="top"/>
      <protection locked="0"/>
    </xf>
    <xf numFmtId="0" fontId="1" fillId="0" borderId="87" xfId="0" applyFont="1" applyBorder="1" applyAlignment="1" applyProtection="1">
      <alignment horizontal="center" vertical="top" wrapText="1"/>
      <protection locked="0"/>
    </xf>
    <xf numFmtId="0" fontId="1" fillId="0" borderId="88" xfId="0" applyFont="1" applyBorder="1" applyAlignment="1">
      <alignment horizontal="center" vertical="top"/>
    </xf>
    <xf numFmtId="0" fontId="6" fillId="0" borderId="88" xfId="0" applyFont="1" applyBorder="1" applyAlignment="1" applyProtection="1">
      <alignment horizontal="justify" vertical="top" wrapText="1"/>
      <protection locked="0"/>
    </xf>
    <xf numFmtId="0" fontId="1" fillId="0" borderId="88" xfId="0" applyFont="1" applyBorder="1" applyAlignment="1" applyProtection="1">
      <alignment horizontal="center" vertical="top"/>
      <protection hidden="1"/>
    </xf>
    <xf numFmtId="0" fontId="1" fillId="0" borderId="88" xfId="0" applyFont="1" applyBorder="1" applyAlignment="1" applyProtection="1">
      <alignment horizontal="center" vertical="top" textRotation="90"/>
      <protection locked="0"/>
    </xf>
    <xf numFmtId="9" fontId="1" fillId="0" borderId="88" xfId="0" applyNumberFormat="1" applyFont="1" applyBorder="1" applyAlignment="1" applyProtection="1">
      <alignment horizontal="center" vertical="top"/>
      <protection hidden="1"/>
    </xf>
    <xf numFmtId="164" fontId="1" fillId="0" borderId="88" xfId="1" applyNumberFormat="1" applyFont="1" applyBorder="1" applyAlignment="1">
      <alignment horizontal="center" vertical="top"/>
    </xf>
    <xf numFmtId="0" fontId="4" fillId="0" borderId="88" xfId="0" applyFont="1" applyBorder="1" applyAlignment="1" applyProtection="1">
      <alignment horizontal="center" vertical="top" textRotation="90" wrapText="1"/>
      <protection hidden="1"/>
    </xf>
    <xf numFmtId="0" fontId="4" fillId="0" borderId="88" xfId="0" applyFont="1" applyBorder="1" applyAlignment="1" applyProtection="1">
      <alignment horizontal="center" vertical="top" textRotation="90"/>
      <protection hidden="1"/>
    </xf>
    <xf numFmtId="0" fontId="1" fillId="0" borderId="88" xfId="0" applyFont="1" applyBorder="1" applyAlignment="1" applyProtection="1">
      <alignment horizontal="center" vertical="top" wrapText="1"/>
      <protection locked="0"/>
    </xf>
    <xf numFmtId="0" fontId="1" fillId="0" borderId="88" xfId="0" applyFont="1" applyBorder="1" applyAlignment="1" applyProtection="1">
      <alignment horizontal="center" vertical="top"/>
      <protection locked="0"/>
    </xf>
    <xf numFmtId="14" fontId="1" fillId="0" borderId="88" xfId="0" applyNumberFormat="1" applyFont="1" applyBorder="1" applyAlignment="1" applyProtection="1">
      <alignment horizontal="center" vertical="top"/>
      <protection locked="0"/>
    </xf>
    <xf numFmtId="0" fontId="1" fillId="0" borderId="89" xfId="0" applyFont="1" applyBorder="1" applyAlignment="1" applyProtection="1">
      <alignment horizontal="center" vertical="top"/>
      <protection locked="0"/>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5" fillId="3" borderId="54"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1" fillId="14" borderId="44" xfId="2" applyFont="1" applyFill="1" applyBorder="1" applyAlignment="1">
      <alignment horizontal="center" vertical="center" wrapText="1"/>
    </xf>
    <xf numFmtId="0" fontId="51" fillId="14" borderId="45" xfId="2" applyFont="1" applyFill="1" applyBorder="1" applyAlignment="1">
      <alignment horizontal="center" vertical="center" wrapText="1"/>
    </xf>
    <xf numFmtId="0" fontId="51" fillId="14" borderId="46"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47" xfId="2" quotePrefix="1" applyFont="1" applyFill="1" applyBorder="1" applyAlignment="1">
      <alignment horizontal="left" vertical="top" wrapText="1"/>
    </xf>
    <xf numFmtId="0" fontId="53" fillId="3" borderId="48" xfId="2" quotePrefix="1" applyFont="1" applyFill="1" applyBorder="1" applyAlignment="1">
      <alignment horizontal="left" vertical="top" wrapText="1"/>
    </xf>
    <xf numFmtId="0" fontId="53" fillId="3" borderId="49"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0" xfId="3" applyFont="1" applyFill="1" applyBorder="1" applyAlignment="1">
      <alignment horizontal="center" vertical="center" wrapText="1"/>
    </xf>
    <xf numFmtId="0" fontId="55" fillId="14" borderId="51" xfId="3" applyFont="1" applyFill="1" applyBorder="1" applyAlignment="1">
      <alignment horizontal="center" vertical="center" wrapText="1"/>
    </xf>
    <xf numFmtId="0" fontId="55" fillId="14" borderId="52" xfId="2" applyFont="1" applyFill="1" applyBorder="1" applyAlignment="1">
      <alignment horizontal="center" vertical="center"/>
    </xf>
    <xf numFmtId="0" fontId="55" fillId="14" borderId="53" xfId="2" applyFont="1" applyFill="1" applyBorder="1" applyAlignment="1">
      <alignment horizontal="center" vertical="center"/>
    </xf>
    <xf numFmtId="0" fontId="2" fillId="3" borderId="64" xfId="2" quotePrefix="1" applyFont="1" applyFill="1" applyBorder="1" applyAlignment="1">
      <alignment horizontal="justify" vertical="center" wrapText="1"/>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87" xfId="0" applyFont="1" applyBorder="1" applyAlignment="1" applyProtection="1">
      <alignment horizontal="center" vertical="top" wrapText="1"/>
      <protection locked="0"/>
    </xf>
    <xf numFmtId="0" fontId="1" fillId="0" borderId="0" xfId="0" applyFont="1" applyAlignment="1">
      <alignment horizontal="center" vertical="center"/>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3" borderId="0" xfId="0" applyFont="1" applyFill="1" applyAlignment="1">
      <alignment horizontal="left" vertical="center"/>
    </xf>
    <xf numFmtId="0" fontId="26" fillId="22" borderId="12" xfId="0" applyFont="1" applyFill="1" applyBorder="1" applyAlignment="1">
      <alignment horizontal="center" vertical="center"/>
    </xf>
    <xf numFmtId="0" fontId="26" fillId="22" borderId="19" xfId="0" applyFont="1" applyFill="1" applyBorder="1" applyAlignment="1">
      <alignment horizontal="center" vertical="center"/>
    </xf>
    <xf numFmtId="0" fontId="26" fillId="22" borderId="13" xfId="0" applyFont="1" applyFill="1" applyBorder="1" applyAlignment="1">
      <alignment horizontal="center" vertical="center"/>
    </xf>
    <xf numFmtId="0" fontId="26" fillId="22" borderId="78" xfId="0" applyFont="1" applyFill="1" applyBorder="1" applyAlignment="1">
      <alignment horizontal="center" vertical="center"/>
    </xf>
    <xf numFmtId="0" fontId="26" fillId="22" borderId="28" xfId="0" applyFont="1" applyFill="1" applyBorder="1" applyAlignment="1">
      <alignment horizontal="center" vertical="center"/>
    </xf>
    <xf numFmtId="0" fontId="26" fillId="22" borderId="79" xfId="0" applyFont="1" applyFill="1" applyBorder="1" applyAlignment="1">
      <alignment horizontal="center" vertical="center"/>
    </xf>
    <xf numFmtId="0" fontId="25" fillId="22" borderId="80" xfId="0" applyFont="1" applyFill="1" applyBorder="1" applyAlignment="1">
      <alignment horizontal="center" vertical="center"/>
    </xf>
    <xf numFmtId="0" fontId="25" fillId="22" borderId="10" xfId="0" applyFont="1" applyFill="1" applyBorder="1" applyAlignment="1">
      <alignment horizontal="center" vertical="center"/>
    </xf>
    <xf numFmtId="0" fontId="25" fillId="22" borderId="7" xfId="0" applyFont="1" applyFill="1" applyBorder="1" applyAlignment="1">
      <alignment horizontal="center" vertical="center"/>
    </xf>
    <xf numFmtId="0" fontId="66" fillId="22" borderId="6" xfId="0" applyFont="1" applyFill="1" applyBorder="1" applyAlignment="1">
      <alignment horizontal="center" vertical="center"/>
    </xf>
    <xf numFmtId="0" fontId="66" fillId="22" borderId="10" xfId="0" applyFont="1" applyFill="1" applyBorder="1" applyAlignment="1">
      <alignment horizontal="center" vertical="center"/>
    </xf>
    <xf numFmtId="0" fontId="66" fillId="22" borderId="7" xfId="0" applyFont="1" applyFill="1" applyBorder="1" applyAlignment="1">
      <alignment horizontal="center" vertical="center"/>
    </xf>
    <xf numFmtId="0" fontId="66" fillId="22" borderId="81" xfId="0" applyFont="1" applyFill="1" applyBorder="1" applyAlignment="1">
      <alignment horizontal="center" vertical="center"/>
    </xf>
    <xf numFmtId="0" fontId="4" fillId="22" borderId="2" xfId="0" applyFont="1" applyFill="1" applyBorder="1" applyAlignment="1">
      <alignment horizontal="center" vertical="center" wrapText="1"/>
    </xf>
    <xf numFmtId="0" fontId="4" fillId="22" borderId="83" xfId="0" applyFont="1" applyFill="1" applyBorder="1" applyAlignment="1">
      <alignment horizontal="center" vertical="center" wrapText="1"/>
    </xf>
    <xf numFmtId="0" fontId="27" fillId="22" borderId="82" xfId="0" applyFont="1" applyFill="1" applyBorder="1" applyAlignment="1">
      <alignment horizontal="center" vertical="center" textRotation="90"/>
    </xf>
    <xf numFmtId="0" fontId="27" fillId="22" borderId="84" xfId="0" applyFont="1" applyFill="1" applyBorder="1" applyAlignment="1">
      <alignment horizontal="center" vertical="center" textRotation="90"/>
    </xf>
    <xf numFmtId="0" fontId="4" fillId="22" borderId="4"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2" borderId="5"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4" xfId="0" applyFont="1" applyFill="1" applyBorder="1" applyAlignment="1">
      <alignment horizontal="center" vertical="center" textRotation="90" wrapText="1"/>
    </xf>
    <xf numFmtId="0" fontId="4" fillId="2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2" borderId="2" xfId="0" applyFont="1" applyFill="1" applyBorder="1" applyAlignment="1">
      <alignment horizontal="center" vertical="center" textRotation="90" wrapText="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87" xfId="0" applyFont="1" applyBorder="1" applyAlignment="1" applyProtection="1">
      <alignment horizontal="center" vertical="top" wrapText="1"/>
      <protection locked="0"/>
    </xf>
    <xf numFmtId="0" fontId="1" fillId="0" borderId="0" xfId="0" applyFont="1"/>
    <xf numFmtId="0" fontId="1" fillId="0" borderId="0" xfId="0" applyFont="1" applyAlignment="1">
      <alignment horizontal="center"/>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87" xfId="0" applyNumberFormat="1" applyFont="1" applyBorder="1" applyAlignment="1" applyProtection="1">
      <alignment horizontal="center" vertical="top" wrapText="1"/>
      <protection hidden="1"/>
    </xf>
    <xf numFmtId="0" fontId="4" fillId="0" borderId="87" xfId="0" applyFont="1" applyBorder="1" applyAlignment="1" applyProtection="1">
      <alignment horizontal="center" vertical="top"/>
      <protection hidden="1"/>
    </xf>
    <xf numFmtId="0" fontId="1" fillId="0" borderId="82" xfId="0" applyFont="1" applyBorder="1" applyAlignment="1">
      <alignment horizontal="center" vertical="top"/>
    </xf>
    <xf numFmtId="0" fontId="1" fillId="0" borderId="85" xfId="0" applyFont="1" applyBorder="1" applyAlignment="1">
      <alignment horizontal="center" vertical="top"/>
    </xf>
    <xf numFmtId="0" fontId="1" fillId="0" borderId="86" xfId="0" applyFont="1" applyBorder="1" applyAlignment="1">
      <alignment horizontal="center" vertical="top"/>
    </xf>
    <xf numFmtId="0" fontId="1" fillId="0" borderId="87" xfId="0" applyFont="1" applyBorder="1" applyAlignment="1" applyProtection="1">
      <alignment horizontal="center" vertical="top"/>
      <protection locked="0"/>
    </xf>
    <xf numFmtId="0" fontId="4" fillId="0" borderId="87" xfId="0" applyFont="1" applyBorder="1" applyAlignment="1" applyProtection="1">
      <alignment horizontal="center" vertical="top" wrapText="1"/>
      <protection hidden="1"/>
    </xf>
    <xf numFmtId="9" fontId="1" fillId="0" borderId="87" xfId="0" applyNumberFormat="1" applyFont="1" applyBorder="1" applyAlignment="1" applyProtection="1">
      <alignment horizontal="center" vertical="top" wrapText="1"/>
      <protection locked="0"/>
    </xf>
    <xf numFmtId="0" fontId="1" fillId="0" borderId="84" xfId="0" applyFont="1" applyBorder="1" applyAlignment="1">
      <alignment horizontal="center" vertical="top"/>
    </xf>
    <xf numFmtId="0" fontId="4" fillId="22" borderId="8" xfId="0" applyFont="1" applyFill="1" applyBorder="1" applyAlignment="1">
      <alignment horizontal="center" vertical="center" wrapText="1"/>
    </xf>
    <xf numFmtId="0" fontId="4" fillId="22" borderId="9" xfId="0" applyFont="1" applyFill="1" applyBorder="1" applyAlignment="1">
      <alignment horizontal="center" vertical="center"/>
    </xf>
    <xf numFmtId="0" fontId="4" fillId="22" borderId="3" xfId="0" applyFont="1" applyFill="1" applyBorder="1" applyAlignment="1">
      <alignment horizontal="center" vertical="center"/>
    </xf>
    <xf numFmtId="0" fontId="4" fillId="22" borderId="9" xfId="0" applyFont="1" applyFill="1" applyBorder="1" applyAlignment="1">
      <alignment horizontal="center" vertical="center" wrapText="1"/>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6" xfId="0" applyFont="1" applyFill="1" applyBorder="1" applyAlignment="1" applyProtection="1">
      <alignment horizontal="left" vertical="center"/>
      <protection locked="0"/>
    </xf>
    <xf numFmtId="0" fontId="25" fillId="22" borderId="80" xfId="0" applyFont="1" applyFill="1" applyBorder="1" applyAlignment="1">
      <alignment horizontal="left" vertical="center"/>
    </xf>
    <xf numFmtId="0" fontId="25" fillId="22" borderId="10" xfId="0" applyFont="1" applyFill="1" applyBorder="1" applyAlignment="1">
      <alignment horizontal="left" vertical="center"/>
    </xf>
    <xf numFmtId="0" fontId="25" fillId="22" borderId="7" xfId="0" applyFont="1" applyFill="1" applyBorder="1" applyAlignment="1">
      <alignment horizontal="left"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1" xfId="0" applyFont="1" applyFill="1" applyBorder="1" applyAlignment="1">
      <alignment horizontal="center" vertical="center" wrapText="1" readingOrder="1"/>
    </xf>
    <xf numFmtId="0" fontId="41" fillId="15" borderId="32" xfId="0" applyFont="1" applyFill="1" applyBorder="1" applyAlignment="1">
      <alignment horizontal="center" vertical="center" wrapText="1" readingOrder="1"/>
    </xf>
    <xf numFmtId="0" fontId="41" fillId="15" borderId="43"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0" xfId="0" applyFont="1" applyFill="1" applyBorder="1" applyAlignment="1">
      <alignment horizontal="center" vertical="center" wrapText="1" readingOrder="1"/>
    </xf>
    <xf numFmtId="0" fontId="38" fillId="15" borderId="41"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59" fillId="17" borderId="73" xfId="5" applyFont="1" applyFill="1" applyBorder="1" applyAlignment="1">
      <alignment horizontal="center" vertical="center" wrapText="1"/>
    </xf>
    <xf numFmtId="0" fontId="59" fillId="17" borderId="74" xfId="5" applyFont="1" applyFill="1" applyBorder="1" applyAlignment="1">
      <alignment horizontal="center" vertical="center" wrapText="1"/>
    </xf>
    <xf numFmtId="0" fontId="60" fillId="3" borderId="71" xfId="0" applyFont="1" applyFill="1" applyBorder="1" applyAlignment="1">
      <alignment horizontal="center" vertical="center" wrapText="1"/>
    </xf>
    <xf numFmtId="0" fontId="60" fillId="3" borderId="72" xfId="0" applyFont="1" applyFill="1" applyBorder="1" applyAlignment="1">
      <alignment horizontal="center" vertical="center" wrapText="1"/>
    </xf>
    <xf numFmtId="0" fontId="60" fillId="3" borderId="30" xfId="0" applyFont="1" applyFill="1" applyBorder="1" applyAlignment="1">
      <alignment horizontal="center" vertical="center" wrapText="1"/>
    </xf>
  </cellXfs>
  <cellStyles count="6">
    <cellStyle name="Énfasis6" xfId="5" builtinId="49"/>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112">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797894097224" createdVersion="6" refreshedVersion="8"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820464814817" createdVersion="8" refreshedVersion="8" minRefreshableVersion="3" recordCount="7" xr:uid="{00000000-000A-0000-FFFF-FFFF01000000}">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1" dataDxfId="110">
  <autoFilter ref="B209:C219" xr:uid="{00000000-0009-0000-0100-000001000000}"/>
  <tableColumns count="2">
    <tableColumn id="1" xr3:uid="{00000000-0010-0000-0000-000001000000}" name="Criterios" dataDxfId="109"/>
    <tableColumn id="2" xr3:uid="{00000000-0010-0000-0000-000002000000}" name="Subcriterios" dataDxfId="10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5" displayName="Tabla5" ref="B228:C235" totalsRowShown="0" dataDxfId="107">
  <autoFilter ref="B228:C235" xr:uid="{00000000-0009-0000-0100-000005000000}"/>
  <tableColumns count="2">
    <tableColumn id="1" xr3:uid="{00000000-0010-0000-0100-000001000000}" name="Criterios" dataDxfId="106"/>
    <tableColumn id="2" xr3:uid="{00000000-0010-0000-01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topLeftCell="A19" zoomScale="110" zoomScaleNormal="110" workbookViewId="0">
      <selection activeCell="G16" sqref="G16"/>
    </sheetView>
  </sheetViews>
  <sheetFormatPr baseColWidth="10" defaultColWidth="11.42578125" defaultRowHeight="15" x14ac:dyDescent="0.25"/>
  <cols>
    <col min="1" max="1" width="2.85546875" style="79" customWidth="1"/>
    <col min="2" max="3" width="24.5703125" style="79" customWidth="1"/>
    <col min="4" max="4" width="16" style="79" customWidth="1"/>
    <col min="5" max="5" width="24.5703125" style="79" customWidth="1"/>
    <col min="6" max="6" width="27.5703125" style="79" customWidth="1"/>
    <col min="7" max="8" width="24.5703125" style="79" customWidth="1"/>
    <col min="9" max="16384" width="11.42578125" style="79"/>
  </cols>
  <sheetData>
    <row r="1" spans="2:8" ht="15.75" thickBot="1" x14ac:dyDescent="0.3"/>
    <row r="2" spans="2:8" ht="18" x14ac:dyDescent="0.25">
      <c r="B2" s="207" t="s">
        <v>148</v>
      </c>
      <c r="C2" s="208"/>
      <c r="D2" s="208"/>
      <c r="E2" s="208"/>
      <c r="F2" s="208"/>
      <c r="G2" s="208"/>
      <c r="H2" s="209"/>
    </row>
    <row r="3" spans="2:8" x14ac:dyDescent="0.25">
      <c r="B3" s="80"/>
      <c r="C3" s="81"/>
      <c r="D3" s="81"/>
      <c r="E3" s="81"/>
      <c r="F3" s="81"/>
      <c r="G3" s="81"/>
      <c r="H3" s="82"/>
    </row>
    <row r="4" spans="2:8" ht="63" customHeight="1" x14ac:dyDescent="0.25">
      <c r="B4" s="210" t="s">
        <v>172</v>
      </c>
      <c r="C4" s="211"/>
      <c r="D4" s="211"/>
      <c r="E4" s="211"/>
      <c r="F4" s="211"/>
      <c r="G4" s="211"/>
      <c r="H4" s="212"/>
    </row>
    <row r="5" spans="2:8" ht="63" customHeight="1" x14ac:dyDescent="0.25">
      <c r="B5" s="213"/>
      <c r="C5" s="214"/>
      <c r="D5" s="214"/>
      <c r="E5" s="214"/>
      <c r="F5" s="214"/>
      <c r="G5" s="214"/>
      <c r="H5" s="215"/>
    </row>
    <row r="6" spans="2:8" ht="16.5" x14ac:dyDescent="0.25">
      <c r="B6" s="216" t="s">
        <v>146</v>
      </c>
      <c r="C6" s="217"/>
      <c r="D6" s="217"/>
      <c r="E6" s="217"/>
      <c r="F6" s="217"/>
      <c r="G6" s="217"/>
      <c r="H6" s="218"/>
    </row>
    <row r="7" spans="2:8" ht="95.25" customHeight="1" x14ac:dyDescent="0.25">
      <c r="B7" s="226" t="s">
        <v>150</v>
      </c>
      <c r="C7" s="227"/>
      <c r="D7" s="227"/>
      <c r="E7" s="227"/>
      <c r="F7" s="227"/>
      <c r="G7" s="227"/>
      <c r="H7" s="228"/>
    </row>
    <row r="8" spans="2:8" ht="16.5" x14ac:dyDescent="0.25">
      <c r="B8" s="116"/>
      <c r="C8" s="117"/>
      <c r="D8" s="117"/>
      <c r="E8" s="117"/>
      <c r="F8" s="117"/>
      <c r="G8" s="117"/>
      <c r="H8" s="118"/>
    </row>
    <row r="9" spans="2:8" ht="16.5" customHeight="1" x14ac:dyDescent="0.25">
      <c r="B9" s="219" t="s">
        <v>165</v>
      </c>
      <c r="C9" s="220"/>
      <c r="D9" s="220"/>
      <c r="E9" s="220"/>
      <c r="F9" s="220"/>
      <c r="G9" s="220"/>
      <c r="H9" s="221"/>
    </row>
    <row r="10" spans="2:8" ht="44.45" customHeight="1" x14ac:dyDescent="0.25">
      <c r="B10" s="219"/>
      <c r="C10" s="220"/>
      <c r="D10" s="220"/>
      <c r="E10" s="220"/>
      <c r="F10" s="220"/>
      <c r="G10" s="220"/>
      <c r="H10" s="221"/>
    </row>
    <row r="11" spans="2:8" ht="15.75" thickBot="1" x14ac:dyDescent="0.3">
      <c r="B11" s="105"/>
      <c r="C11" s="108"/>
      <c r="D11" s="113"/>
      <c r="E11" s="114"/>
      <c r="F11" s="114"/>
      <c r="G11" s="115"/>
      <c r="H11" s="109"/>
    </row>
    <row r="12" spans="2:8" ht="15.75" thickTop="1" x14ac:dyDescent="0.25">
      <c r="B12" s="105"/>
      <c r="C12" s="222" t="s">
        <v>147</v>
      </c>
      <c r="D12" s="223"/>
      <c r="E12" s="224" t="s">
        <v>166</v>
      </c>
      <c r="F12" s="225"/>
      <c r="G12" s="108"/>
      <c r="H12" s="109"/>
    </row>
    <row r="13" spans="2:8" ht="35.450000000000003" customHeight="1" x14ac:dyDescent="0.25">
      <c r="B13" s="105"/>
      <c r="C13" s="194" t="s">
        <v>162</v>
      </c>
      <c r="D13" s="195"/>
      <c r="E13" s="196" t="s">
        <v>219</v>
      </c>
      <c r="F13" s="197"/>
      <c r="G13" s="108"/>
      <c r="H13" s="109"/>
    </row>
    <row r="14" spans="2:8" ht="35.450000000000003" customHeight="1" x14ac:dyDescent="0.25">
      <c r="B14" s="105"/>
      <c r="C14" s="194" t="s">
        <v>218</v>
      </c>
      <c r="D14" s="195"/>
      <c r="E14" s="196" t="s">
        <v>220</v>
      </c>
      <c r="F14" s="197"/>
      <c r="G14" s="108"/>
      <c r="H14" s="109"/>
    </row>
    <row r="15" spans="2:8" ht="25.9" customHeight="1" x14ac:dyDescent="0.25">
      <c r="B15" s="105"/>
      <c r="C15" s="194" t="s">
        <v>163</v>
      </c>
      <c r="D15" s="195"/>
      <c r="E15" s="196" t="s">
        <v>285</v>
      </c>
      <c r="F15" s="197"/>
      <c r="G15" s="108"/>
      <c r="H15" s="109"/>
    </row>
    <row r="16" spans="2:8" ht="25.15" customHeight="1" x14ac:dyDescent="0.25">
      <c r="B16" s="105"/>
      <c r="C16" s="194" t="s">
        <v>164</v>
      </c>
      <c r="D16" s="195"/>
      <c r="E16" s="196" t="s">
        <v>286</v>
      </c>
      <c r="F16" s="197"/>
      <c r="G16" s="108"/>
      <c r="H16" s="109"/>
    </row>
    <row r="17" spans="2:8" ht="21.2" customHeight="1" x14ac:dyDescent="0.25">
      <c r="B17" s="105"/>
      <c r="C17" s="194" t="s">
        <v>149</v>
      </c>
      <c r="D17" s="195"/>
      <c r="E17" s="196" t="s">
        <v>221</v>
      </c>
      <c r="F17" s="197"/>
      <c r="G17" s="108"/>
      <c r="H17" s="109"/>
    </row>
    <row r="18" spans="2:8" ht="83.45" customHeight="1" x14ac:dyDescent="0.25">
      <c r="B18" s="105"/>
      <c r="C18" s="192" t="s">
        <v>183</v>
      </c>
      <c r="D18" s="193"/>
      <c r="E18" s="190" t="s">
        <v>222</v>
      </c>
      <c r="F18" s="191"/>
      <c r="G18" s="108"/>
      <c r="H18" s="109"/>
    </row>
    <row r="19" spans="2:8" ht="83.45" customHeight="1" x14ac:dyDescent="0.25">
      <c r="B19" s="105"/>
      <c r="C19" s="143" t="s">
        <v>294</v>
      </c>
      <c r="D19" s="144"/>
      <c r="E19" s="190" t="s">
        <v>295</v>
      </c>
      <c r="F19" s="191"/>
      <c r="G19" s="108"/>
      <c r="H19" s="109"/>
    </row>
    <row r="20" spans="2:8" ht="34.5" customHeight="1" x14ac:dyDescent="0.25">
      <c r="B20" s="105"/>
      <c r="C20" s="192" t="s">
        <v>2</v>
      </c>
      <c r="D20" s="193"/>
      <c r="E20" s="190" t="s">
        <v>223</v>
      </c>
      <c r="F20" s="191"/>
      <c r="G20" s="108"/>
      <c r="H20" s="109"/>
    </row>
    <row r="21" spans="2:8" ht="87" customHeight="1" x14ac:dyDescent="0.25">
      <c r="B21" s="105"/>
      <c r="C21" s="198" t="s">
        <v>180</v>
      </c>
      <c r="D21" s="199"/>
      <c r="E21" s="190" t="s">
        <v>287</v>
      </c>
      <c r="F21" s="191"/>
      <c r="G21" s="108"/>
      <c r="H21" s="109"/>
    </row>
    <row r="22" spans="2:8" ht="103.35" customHeight="1" x14ac:dyDescent="0.25">
      <c r="B22" s="105"/>
      <c r="C22" s="198" t="s">
        <v>181</v>
      </c>
      <c r="D22" s="199"/>
      <c r="E22" s="190" t="s">
        <v>288</v>
      </c>
      <c r="F22" s="191"/>
      <c r="G22" s="108"/>
      <c r="H22" s="109"/>
    </row>
    <row r="23" spans="2:8" ht="72.75" customHeight="1" x14ac:dyDescent="0.25">
      <c r="B23" s="105"/>
      <c r="C23" s="198" t="s">
        <v>191</v>
      </c>
      <c r="D23" s="199"/>
      <c r="E23" s="190" t="s">
        <v>289</v>
      </c>
      <c r="F23" s="191"/>
      <c r="G23" s="108"/>
      <c r="H23" s="109"/>
    </row>
    <row r="24" spans="2:8" ht="72.75" customHeight="1" x14ac:dyDescent="0.25">
      <c r="B24" s="105"/>
      <c r="C24" s="198" t="s">
        <v>1</v>
      </c>
      <c r="D24" s="199"/>
      <c r="E24" s="190" t="s">
        <v>224</v>
      </c>
      <c r="F24" s="191"/>
      <c r="G24" s="108"/>
      <c r="H24" s="109"/>
    </row>
    <row r="25" spans="2:8" ht="85.7" customHeight="1" x14ac:dyDescent="0.25">
      <c r="B25" s="105"/>
      <c r="C25" s="198" t="s">
        <v>48</v>
      </c>
      <c r="D25" s="199"/>
      <c r="E25" s="190" t="s">
        <v>293</v>
      </c>
      <c r="F25" s="191"/>
      <c r="G25" s="108"/>
      <c r="H25" s="109"/>
    </row>
    <row r="26" spans="2:8" ht="106.15" customHeight="1" x14ac:dyDescent="0.25">
      <c r="B26" s="105"/>
      <c r="C26" s="198" t="s">
        <v>151</v>
      </c>
      <c r="D26" s="199"/>
      <c r="E26" s="190" t="s">
        <v>290</v>
      </c>
      <c r="F26" s="191"/>
      <c r="G26" s="108"/>
      <c r="H26" s="109"/>
    </row>
    <row r="27" spans="2:8" ht="87" customHeight="1" x14ac:dyDescent="0.25">
      <c r="B27" s="105"/>
      <c r="C27" s="192" t="s">
        <v>152</v>
      </c>
      <c r="D27" s="193"/>
      <c r="E27" s="190" t="s">
        <v>291</v>
      </c>
      <c r="F27" s="191"/>
      <c r="G27" s="108"/>
      <c r="H27" s="109"/>
    </row>
    <row r="28" spans="2:8" ht="42" customHeight="1" x14ac:dyDescent="0.25">
      <c r="B28" s="105"/>
      <c r="C28" s="192" t="s">
        <v>46</v>
      </c>
      <c r="D28" s="193"/>
      <c r="E28" s="190" t="s">
        <v>153</v>
      </c>
      <c r="F28" s="191"/>
      <c r="G28" s="108"/>
      <c r="H28" s="109"/>
    </row>
    <row r="29" spans="2:8" ht="30.6" customHeight="1" x14ac:dyDescent="0.25">
      <c r="B29" s="105"/>
      <c r="C29" s="192" t="s">
        <v>10</v>
      </c>
      <c r="D29" s="193"/>
      <c r="E29" s="190" t="s">
        <v>225</v>
      </c>
      <c r="F29" s="191"/>
      <c r="G29" s="108"/>
      <c r="H29" s="109"/>
    </row>
    <row r="30" spans="2:8" ht="59.25" customHeight="1" x14ac:dyDescent="0.25">
      <c r="B30" s="105"/>
      <c r="C30" s="192" t="s">
        <v>145</v>
      </c>
      <c r="D30" s="193"/>
      <c r="E30" s="190" t="s">
        <v>154</v>
      </c>
      <c r="F30" s="191"/>
      <c r="G30" s="108"/>
      <c r="H30" s="109"/>
    </row>
    <row r="31" spans="2:8" ht="27.75" customHeight="1" x14ac:dyDescent="0.25">
      <c r="B31" s="105"/>
      <c r="C31" s="192" t="s">
        <v>11</v>
      </c>
      <c r="D31" s="193"/>
      <c r="E31" s="190" t="s">
        <v>226</v>
      </c>
      <c r="F31" s="191"/>
      <c r="G31" s="108"/>
      <c r="H31" s="109"/>
    </row>
    <row r="32" spans="2:8" ht="41.45" customHeight="1" x14ac:dyDescent="0.25">
      <c r="B32" s="105"/>
      <c r="C32" s="192" t="s">
        <v>155</v>
      </c>
      <c r="D32" s="193"/>
      <c r="E32" s="190" t="s">
        <v>227</v>
      </c>
      <c r="F32" s="191"/>
      <c r="G32" s="108"/>
      <c r="H32" s="109"/>
    </row>
    <row r="33" spans="2:8" ht="35.450000000000003" customHeight="1" x14ac:dyDescent="0.25">
      <c r="B33" s="105"/>
      <c r="C33" s="192" t="s">
        <v>156</v>
      </c>
      <c r="D33" s="193"/>
      <c r="E33" s="190" t="s">
        <v>228</v>
      </c>
      <c r="F33" s="191"/>
      <c r="G33" s="108"/>
      <c r="H33" s="109"/>
    </row>
    <row r="34" spans="2:8" ht="30.2" customHeight="1" x14ac:dyDescent="0.25">
      <c r="B34" s="105"/>
      <c r="C34" s="192" t="s">
        <v>157</v>
      </c>
      <c r="D34" s="193"/>
      <c r="E34" s="190" t="s">
        <v>229</v>
      </c>
      <c r="F34" s="191"/>
      <c r="G34" s="108"/>
      <c r="H34" s="109"/>
    </row>
    <row r="35" spans="2:8" ht="35.450000000000003" customHeight="1" x14ac:dyDescent="0.25">
      <c r="B35" s="105"/>
      <c r="C35" s="192" t="s">
        <v>158</v>
      </c>
      <c r="D35" s="193"/>
      <c r="E35" s="190" t="s">
        <v>230</v>
      </c>
      <c r="F35" s="191"/>
      <c r="G35" s="108"/>
      <c r="H35" s="109"/>
    </row>
    <row r="36" spans="2:8" ht="31.7" customHeight="1" x14ac:dyDescent="0.25">
      <c r="B36" s="105"/>
      <c r="C36" s="192" t="s">
        <v>159</v>
      </c>
      <c r="D36" s="193"/>
      <c r="E36" s="190" t="s">
        <v>231</v>
      </c>
      <c r="F36" s="191"/>
      <c r="G36" s="108"/>
      <c r="H36" s="109"/>
    </row>
    <row r="37" spans="2:8" ht="35.450000000000003" customHeight="1" x14ac:dyDescent="0.25">
      <c r="B37" s="105"/>
      <c r="C37" s="192" t="s">
        <v>160</v>
      </c>
      <c r="D37" s="193"/>
      <c r="E37" s="190" t="s">
        <v>232</v>
      </c>
      <c r="F37" s="191"/>
      <c r="G37" s="108"/>
      <c r="H37" s="109"/>
    </row>
    <row r="38" spans="2:8" ht="101.45" customHeight="1" x14ac:dyDescent="0.25">
      <c r="B38" s="105"/>
      <c r="C38" s="192" t="s">
        <v>233</v>
      </c>
      <c r="D38" s="193"/>
      <c r="E38" s="190" t="s">
        <v>234</v>
      </c>
      <c r="F38" s="191"/>
      <c r="G38" s="108"/>
      <c r="H38" s="109"/>
    </row>
    <row r="39" spans="2:8" ht="29.25" customHeight="1" x14ac:dyDescent="0.25">
      <c r="B39" s="105"/>
      <c r="C39" s="192" t="s">
        <v>28</v>
      </c>
      <c r="D39" s="193"/>
      <c r="E39" s="190" t="s">
        <v>235</v>
      </c>
      <c r="F39" s="191"/>
      <c r="G39" s="108"/>
      <c r="H39" s="109"/>
    </row>
    <row r="40" spans="2:8" ht="82.5" customHeight="1" x14ac:dyDescent="0.25">
      <c r="B40" s="105"/>
      <c r="C40" s="192" t="s">
        <v>161</v>
      </c>
      <c r="D40" s="193"/>
      <c r="E40" s="190" t="s">
        <v>236</v>
      </c>
      <c r="F40" s="191"/>
      <c r="G40" s="108"/>
      <c r="H40" s="109"/>
    </row>
    <row r="41" spans="2:8" ht="46.5" customHeight="1" x14ac:dyDescent="0.25">
      <c r="B41" s="105"/>
      <c r="C41" s="192" t="s">
        <v>38</v>
      </c>
      <c r="D41" s="193"/>
      <c r="E41" s="190" t="s">
        <v>237</v>
      </c>
      <c r="F41" s="191"/>
      <c r="G41" s="108"/>
      <c r="H41" s="109"/>
    </row>
    <row r="42" spans="2:8" ht="6.75" customHeight="1" thickBot="1" x14ac:dyDescent="0.3">
      <c r="B42" s="105"/>
      <c r="C42" s="203"/>
      <c r="D42" s="204"/>
      <c r="E42" s="205"/>
      <c r="F42" s="206"/>
      <c r="G42" s="108"/>
      <c r="H42" s="109"/>
    </row>
    <row r="43" spans="2:8" ht="15.75" thickTop="1" x14ac:dyDescent="0.25">
      <c r="B43" s="105"/>
      <c r="C43" s="106"/>
      <c r="D43" s="106"/>
      <c r="E43" s="107"/>
      <c r="F43" s="107"/>
      <c r="G43" s="108"/>
      <c r="H43" s="109"/>
    </row>
    <row r="44" spans="2:8" ht="21.2" customHeight="1" x14ac:dyDescent="0.25">
      <c r="B44" s="200" t="s">
        <v>167</v>
      </c>
      <c r="C44" s="201"/>
      <c r="D44" s="201"/>
      <c r="E44" s="201"/>
      <c r="F44" s="201"/>
      <c r="G44" s="201"/>
      <c r="H44" s="202"/>
    </row>
    <row r="45" spans="2:8" ht="20.25" customHeight="1" x14ac:dyDescent="0.25">
      <c r="B45" s="200" t="s">
        <v>168</v>
      </c>
      <c r="C45" s="201"/>
      <c r="D45" s="201"/>
      <c r="E45" s="201"/>
      <c r="F45" s="201"/>
      <c r="G45" s="201"/>
      <c r="H45" s="202"/>
    </row>
    <row r="46" spans="2:8" ht="20.25" customHeight="1" x14ac:dyDescent="0.25">
      <c r="B46" s="200" t="s">
        <v>169</v>
      </c>
      <c r="C46" s="201"/>
      <c r="D46" s="201"/>
      <c r="E46" s="201"/>
      <c r="F46" s="201"/>
      <c r="G46" s="201"/>
      <c r="H46" s="202"/>
    </row>
    <row r="47" spans="2:8" ht="20.25" customHeight="1" x14ac:dyDescent="0.25">
      <c r="B47" s="200" t="s">
        <v>170</v>
      </c>
      <c r="C47" s="201"/>
      <c r="D47" s="201"/>
      <c r="E47" s="201"/>
      <c r="F47" s="201"/>
      <c r="G47" s="201"/>
      <c r="H47" s="202"/>
    </row>
    <row r="48" spans="2:8" x14ac:dyDescent="0.25">
      <c r="B48" s="200" t="s">
        <v>171</v>
      </c>
      <c r="C48" s="201"/>
      <c r="D48" s="201"/>
      <c r="E48" s="201"/>
      <c r="F48" s="201"/>
      <c r="G48" s="201"/>
      <c r="H48" s="202"/>
    </row>
    <row r="49" spans="2:8" ht="15.75" thickBot="1" x14ac:dyDescent="0.3">
      <c r="B49" s="110"/>
      <c r="C49" s="111"/>
      <c r="D49" s="111"/>
      <c r="E49" s="111"/>
      <c r="F49" s="111"/>
      <c r="G49" s="111"/>
      <c r="H49" s="112"/>
    </row>
  </sheetData>
  <mergeCells count="71">
    <mergeCell ref="E25:F25"/>
    <mergeCell ref="B2:H2"/>
    <mergeCell ref="B4:H5"/>
    <mergeCell ref="B6:H6"/>
    <mergeCell ref="B9:H10"/>
    <mergeCell ref="C12:D12"/>
    <mergeCell ref="E12:F12"/>
    <mergeCell ref="B7:H7"/>
    <mergeCell ref="C13:D13"/>
    <mergeCell ref="E13:F13"/>
    <mergeCell ref="C18:D18"/>
    <mergeCell ref="E18:F18"/>
    <mergeCell ref="C23:D23"/>
    <mergeCell ref="E23:F23"/>
    <mergeCell ref="E19:F19"/>
    <mergeCell ref="C14:D14"/>
    <mergeCell ref="E14:F14"/>
    <mergeCell ref="C22:D22"/>
    <mergeCell ref="C24:D24"/>
    <mergeCell ref="E21:F21"/>
    <mergeCell ref="E22:F22"/>
    <mergeCell ref="E24:F24"/>
    <mergeCell ref="C20:D20"/>
    <mergeCell ref="E20:F20"/>
    <mergeCell ref="B46:H46"/>
    <mergeCell ref="B47:H47"/>
    <mergeCell ref="B48:H48"/>
    <mergeCell ref="E27:F27"/>
    <mergeCell ref="C27:D27"/>
    <mergeCell ref="C28:D28"/>
    <mergeCell ref="E28:F28"/>
    <mergeCell ref="C31:D31"/>
    <mergeCell ref="E31:F31"/>
    <mergeCell ref="E38:F38"/>
    <mergeCell ref="C36:D36"/>
    <mergeCell ref="C35:D35"/>
    <mergeCell ref="E35:F35"/>
    <mergeCell ref="E36:F36"/>
    <mergeCell ref="C32:D32"/>
    <mergeCell ref="E32:F32"/>
    <mergeCell ref="C37:D37"/>
    <mergeCell ref="B44:H44"/>
    <mergeCell ref="C34:D34"/>
    <mergeCell ref="E34:F34"/>
    <mergeCell ref="E37:F37"/>
    <mergeCell ref="C38:D38"/>
    <mergeCell ref="C39:D39"/>
    <mergeCell ref="E39:F39"/>
    <mergeCell ref="C40:D40"/>
    <mergeCell ref="E40:F40"/>
    <mergeCell ref="B45:H45"/>
    <mergeCell ref="C42:D42"/>
    <mergeCell ref="E42:F42"/>
    <mergeCell ref="C41:D41"/>
    <mergeCell ref="E41:F41"/>
    <mergeCell ref="E33:F33"/>
    <mergeCell ref="C33:D33"/>
    <mergeCell ref="C17:D17"/>
    <mergeCell ref="E17:F17"/>
    <mergeCell ref="C15:D15"/>
    <mergeCell ref="E15:F15"/>
    <mergeCell ref="C16:D16"/>
    <mergeCell ref="E16:F16"/>
    <mergeCell ref="E26:F26"/>
    <mergeCell ref="C26:D26"/>
    <mergeCell ref="C30:D30"/>
    <mergeCell ref="E30:F30"/>
    <mergeCell ref="C29:D29"/>
    <mergeCell ref="E29:F29"/>
    <mergeCell ref="C25:D25"/>
    <mergeCell ref="C21:D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13</v>
      </c>
    </row>
    <row r="4" spans="1:1" x14ac:dyDescent="0.2">
      <c r="A4" s="9" t="s">
        <v>14</v>
      </c>
    </row>
    <row r="5" spans="1:1" x14ac:dyDescent="0.2">
      <c r="A5" s="9" t="s">
        <v>15</v>
      </c>
    </row>
    <row r="6" spans="1:1" x14ac:dyDescent="0.2">
      <c r="A6" s="9" t="s">
        <v>9</v>
      </c>
    </row>
    <row r="7" spans="1:1" x14ac:dyDescent="0.2">
      <c r="A7" s="9" t="s">
        <v>8</v>
      </c>
    </row>
    <row r="8" spans="1:1" x14ac:dyDescent="0.2">
      <c r="A8" s="9" t="s">
        <v>18</v>
      </c>
    </row>
    <row r="9" spans="1:1" x14ac:dyDescent="0.2">
      <c r="A9" s="9" t="s">
        <v>19</v>
      </c>
    </row>
    <row r="10" spans="1:1" x14ac:dyDescent="0.2">
      <c r="A10" s="9" t="s">
        <v>21</v>
      </c>
    </row>
    <row r="11" spans="1:1" x14ac:dyDescent="0.2">
      <c r="A11" s="9" t="s">
        <v>22</v>
      </c>
    </row>
    <row r="12" spans="1:1" x14ac:dyDescent="0.2">
      <c r="A12" s="9" t="s">
        <v>24</v>
      </c>
    </row>
    <row r="13" spans="1:1" x14ac:dyDescent="0.2">
      <c r="A13" s="9" t="s">
        <v>25</v>
      </c>
    </row>
    <row r="14" spans="1:1" x14ac:dyDescent="0.2">
      <c r="A14" s="9" t="s">
        <v>26</v>
      </c>
    </row>
    <row r="16" spans="1:1" x14ac:dyDescent="0.2">
      <c r="A16" s="9" t="s">
        <v>29</v>
      </c>
    </row>
    <row r="17" spans="1:1" x14ac:dyDescent="0.2">
      <c r="A17" s="9" t="s">
        <v>30</v>
      </c>
    </row>
    <row r="18" spans="1:1" x14ac:dyDescent="0.2">
      <c r="A18" s="9" t="s">
        <v>31</v>
      </c>
    </row>
    <row r="20" spans="1:1" x14ac:dyDescent="0.2">
      <c r="A20" s="9" t="s">
        <v>39</v>
      </c>
    </row>
    <row r="21" spans="1:1" x14ac:dyDescent="0.2">
      <c r="A21" s="9"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S73"/>
  <sheetViews>
    <sheetView tabSelected="1" topLeftCell="I6" zoomScale="44" zoomScaleNormal="44" workbookViewId="0">
      <selection activeCell="S11" sqref="S11"/>
    </sheetView>
  </sheetViews>
  <sheetFormatPr baseColWidth="10" defaultColWidth="11.42578125" defaultRowHeight="16.5" x14ac:dyDescent="0.3"/>
  <cols>
    <col min="1" max="1" width="13.85546875" style="2" customWidth="1"/>
    <col min="2" max="3" width="27.42578125" style="2" customWidth="1"/>
    <col min="4" max="5" width="36.140625" style="2" customWidth="1"/>
    <col min="6" max="6" width="32.42578125" style="1" customWidth="1"/>
    <col min="7" max="8" width="36.140625" style="2" customWidth="1"/>
    <col min="9" max="9" width="19" style="5" customWidth="1"/>
    <col min="10" max="10" width="17.85546875" style="1" customWidth="1"/>
    <col min="11" max="11" width="16.42578125" style="1" customWidth="1"/>
    <col min="12" max="12" width="6.42578125" style="1" bestFit="1" customWidth="1"/>
    <col min="13" max="13" width="27.42578125" style="1" bestFit="1" customWidth="1"/>
    <col min="14" max="14" width="30.42578125" style="1" hidden="1" customWidth="1"/>
    <col min="15" max="15" width="17.42578125" style="1" customWidth="1"/>
    <col min="16" max="16" width="6.42578125" style="1" bestFit="1" customWidth="1"/>
    <col min="17" max="17" width="16" style="1" customWidth="1"/>
    <col min="18" max="18" width="5.85546875" style="1" customWidth="1"/>
    <col min="19" max="19" width="31" style="1" customWidth="1"/>
    <col min="20" max="20" width="15.140625" style="1" bestFit="1" customWidth="1"/>
    <col min="21" max="21" width="6.85546875" style="1" customWidth="1"/>
    <col min="22" max="22" width="5" style="1" customWidth="1"/>
    <col min="23" max="23" width="5.42578125" style="1" customWidth="1"/>
    <col min="24" max="24" width="7.140625" style="1" customWidth="1"/>
    <col min="25" max="25" width="6.5703125" style="1" customWidth="1"/>
    <col min="26" max="26" width="7.42578125" style="1" customWidth="1"/>
    <col min="27" max="27" width="38.42578125" style="1" customWidth="1"/>
    <col min="28" max="28" width="8.5703125" style="1" customWidth="1"/>
    <col min="29" max="29" width="10.42578125" style="1" customWidth="1"/>
    <col min="30" max="30" width="9.42578125" style="1" customWidth="1"/>
    <col min="31" max="31" width="9.140625" style="1" customWidth="1"/>
    <col min="32" max="32" width="8.42578125" style="1" customWidth="1"/>
    <col min="33" max="33" width="7.42578125" style="1" customWidth="1"/>
    <col min="34" max="34" width="33.28515625" style="1" customWidth="1"/>
    <col min="35" max="35" width="25.7109375" style="1" customWidth="1"/>
    <col min="36" max="36" width="16.85546875" style="1" customWidth="1"/>
    <col min="37" max="37" width="14.85546875" style="1" customWidth="1"/>
    <col min="38" max="38" width="18.42578125" style="1" customWidth="1"/>
    <col min="39" max="39" width="21" style="1" customWidth="1"/>
    <col min="40" max="16384" width="11.42578125" style="1"/>
  </cols>
  <sheetData>
    <row r="1" spans="1:71" ht="16.5" customHeight="1" x14ac:dyDescent="0.3">
      <c r="A1" s="250" t="s">
        <v>292</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2"/>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24" customHeight="1" x14ac:dyDescent="0.3">
      <c r="A2" s="253"/>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5"/>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x14ac:dyDescent="0.3">
      <c r="A3" s="171"/>
      <c r="B3" s="172"/>
      <c r="C3" s="172"/>
      <c r="D3" s="173"/>
      <c r="E3" s="173"/>
      <c r="F3" s="7"/>
      <c r="G3" s="173"/>
      <c r="H3" s="173"/>
      <c r="I3" s="174"/>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175"/>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26.45" customHeight="1" x14ac:dyDescent="0.3">
      <c r="A4" s="307" t="s">
        <v>41</v>
      </c>
      <c r="B4" s="308"/>
      <c r="C4" s="309"/>
      <c r="D4" s="303" t="s">
        <v>252</v>
      </c>
      <c r="E4" s="304"/>
      <c r="F4" s="304"/>
      <c r="G4" s="304"/>
      <c r="H4" s="304"/>
      <c r="I4" s="304"/>
      <c r="J4" s="304"/>
      <c r="K4" s="304"/>
      <c r="L4" s="304"/>
      <c r="M4" s="304"/>
      <c r="N4" s="304"/>
      <c r="O4" s="304"/>
      <c r="P4" s="304"/>
      <c r="Q4" s="305"/>
      <c r="R4" s="249"/>
      <c r="S4" s="249"/>
      <c r="T4" s="249"/>
      <c r="U4" s="7"/>
      <c r="V4" s="7"/>
      <c r="W4" s="7"/>
      <c r="X4" s="7"/>
      <c r="Y4" s="7"/>
      <c r="Z4" s="7"/>
      <c r="AA4" s="7"/>
      <c r="AB4" s="7"/>
      <c r="AC4" s="7"/>
      <c r="AD4" s="7"/>
      <c r="AE4" s="7"/>
      <c r="AF4" s="7"/>
      <c r="AG4" s="7"/>
      <c r="AH4" s="7"/>
      <c r="AI4" s="7"/>
      <c r="AJ4" s="7"/>
      <c r="AK4" s="7"/>
      <c r="AL4" s="7"/>
      <c r="AM4" s="175"/>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26.45" customHeight="1" x14ac:dyDescent="0.3">
      <c r="A5" s="307" t="s">
        <v>173</v>
      </c>
      <c r="B5" s="308"/>
      <c r="C5" s="309"/>
      <c r="D5" s="306" t="s">
        <v>239</v>
      </c>
      <c r="E5" s="274"/>
      <c r="F5" s="274"/>
      <c r="G5" s="274"/>
      <c r="H5" s="274"/>
      <c r="I5" s="274"/>
      <c r="J5" s="274"/>
      <c r="K5" s="274"/>
      <c r="L5" s="274"/>
      <c r="M5" s="274"/>
      <c r="N5" s="274"/>
      <c r="O5" s="274"/>
      <c r="P5" s="274"/>
      <c r="Q5" s="275"/>
      <c r="R5" s="249"/>
      <c r="S5" s="249"/>
      <c r="T5" s="249"/>
      <c r="U5" s="7"/>
      <c r="V5" s="7"/>
      <c r="W5" s="7"/>
      <c r="X5" s="7"/>
      <c r="Y5" s="7"/>
      <c r="Z5" s="7"/>
      <c r="AA5" s="7"/>
      <c r="AB5" s="7"/>
      <c r="AC5" s="7"/>
      <c r="AD5" s="7"/>
      <c r="AE5" s="7"/>
      <c r="AF5" s="7"/>
      <c r="AG5" s="7"/>
      <c r="AH5" s="7"/>
      <c r="AI5" s="7"/>
      <c r="AJ5" s="7"/>
      <c r="AK5" s="7"/>
      <c r="AL5" s="7"/>
      <c r="AM5" s="175"/>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98" customHeight="1" x14ac:dyDescent="0.3">
      <c r="A6" s="307" t="s">
        <v>115</v>
      </c>
      <c r="B6" s="308"/>
      <c r="C6" s="309"/>
      <c r="D6" s="273" t="s">
        <v>308</v>
      </c>
      <c r="E6" s="274"/>
      <c r="F6" s="274"/>
      <c r="G6" s="274"/>
      <c r="H6" s="274"/>
      <c r="I6" s="274"/>
      <c r="J6" s="274"/>
      <c r="K6" s="274"/>
      <c r="L6" s="274"/>
      <c r="M6" s="274"/>
      <c r="N6" s="274"/>
      <c r="O6" s="274"/>
      <c r="P6" s="274"/>
      <c r="Q6" s="275"/>
      <c r="R6" s="7"/>
      <c r="S6" s="7"/>
      <c r="T6" s="7"/>
      <c r="U6" s="7"/>
      <c r="V6" s="7"/>
      <c r="W6" s="7"/>
      <c r="X6" s="7"/>
      <c r="Y6" s="7"/>
      <c r="Z6" s="7"/>
      <c r="AA6" s="7"/>
      <c r="AB6" s="7"/>
      <c r="AC6" s="7"/>
      <c r="AD6" s="7"/>
      <c r="AE6" s="7"/>
      <c r="AF6" s="7"/>
      <c r="AG6" s="7"/>
      <c r="AH6" s="7"/>
      <c r="AI6" s="7"/>
      <c r="AJ6" s="7"/>
      <c r="AK6" s="7"/>
      <c r="AL6" s="7"/>
      <c r="AM6" s="175"/>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71" ht="349.5" customHeight="1" x14ac:dyDescent="0.3">
      <c r="A7" s="307" t="s">
        <v>42</v>
      </c>
      <c r="B7" s="308"/>
      <c r="C7" s="309"/>
      <c r="D7" s="273" t="s">
        <v>307</v>
      </c>
      <c r="E7" s="276"/>
      <c r="F7" s="276"/>
      <c r="G7" s="276"/>
      <c r="H7" s="276"/>
      <c r="I7" s="276"/>
      <c r="J7" s="276"/>
      <c r="K7" s="276"/>
      <c r="L7" s="276"/>
      <c r="M7" s="276"/>
      <c r="N7" s="276"/>
      <c r="O7" s="276"/>
      <c r="P7" s="276"/>
      <c r="Q7" s="277"/>
      <c r="R7" s="7"/>
      <c r="S7" s="7"/>
      <c r="T7" s="7"/>
      <c r="U7" s="7"/>
      <c r="V7" s="7"/>
      <c r="W7" s="7"/>
      <c r="X7" s="7"/>
      <c r="Y7" s="7"/>
      <c r="Z7" s="7"/>
      <c r="AA7" s="7"/>
      <c r="AB7" s="7"/>
      <c r="AC7" s="7"/>
      <c r="AD7" s="7"/>
      <c r="AE7" s="7"/>
      <c r="AF7" s="7"/>
      <c r="AG7" s="7"/>
      <c r="AH7" s="7"/>
      <c r="AI7" s="7"/>
      <c r="AJ7" s="7"/>
      <c r="AK7" s="7"/>
      <c r="AL7" s="7"/>
      <c r="AM7" s="175"/>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71" ht="349.5" customHeight="1" x14ac:dyDescent="0.3">
      <c r="A8" s="256" t="s">
        <v>123</v>
      </c>
      <c r="B8" s="257"/>
      <c r="C8" s="257"/>
      <c r="D8" s="257"/>
      <c r="E8" s="257"/>
      <c r="F8" s="257"/>
      <c r="G8" s="257"/>
      <c r="H8" s="257"/>
      <c r="I8" s="257"/>
      <c r="J8" s="258"/>
      <c r="K8" s="259" t="s">
        <v>124</v>
      </c>
      <c r="L8" s="260"/>
      <c r="M8" s="260"/>
      <c r="N8" s="260"/>
      <c r="O8" s="260"/>
      <c r="P8" s="260"/>
      <c r="Q8" s="261"/>
      <c r="R8" s="259" t="s">
        <v>125</v>
      </c>
      <c r="S8" s="260"/>
      <c r="T8" s="260"/>
      <c r="U8" s="260"/>
      <c r="V8" s="260"/>
      <c r="W8" s="260"/>
      <c r="X8" s="260"/>
      <c r="Y8" s="260"/>
      <c r="Z8" s="261"/>
      <c r="AA8" s="259" t="s">
        <v>126</v>
      </c>
      <c r="AB8" s="260"/>
      <c r="AC8" s="260"/>
      <c r="AD8" s="260"/>
      <c r="AE8" s="260"/>
      <c r="AF8" s="260"/>
      <c r="AG8" s="261"/>
      <c r="AH8" s="259" t="s">
        <v>33</v>
      </c>
      <c r="AI8" s="260"/>
      <c r="AJ8" s="260"/>
      <c r="AK8" s="260"/>
      <c r="AL8" s="260"/>
      <c r="AM8" s="262"/>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71" ht="349.5" customHeight="1" x14ac:dyDescent="0.3">
      <c r="A9" s="265" t="s">
        <v>0</v>
      </c>
      <c r="B9" s="268" t="s">
        <v>182</v>
      </c>
      <c r="C9" s="267" t="s">
        <v>284</v>
      </c>
      <c r="D9" s="270" t="s">
        <v>2</v>
      </c>
      <c r="E9" s="267" t="s">
        <v>180</v>
      </c>
      <c r="F9" s="268" t="s">
        <v>181</v>
      </c>
      <c r="G9" s="269" t="s">
        <v>191</v>
      </c>
      <c r="H9" s="269" t="s">
        <v>1</v>
      </c>
      <c r="I9" s="267" t="s">
        <v>48</v>
      </c>
      <c r="J9" s="268" t="s">
        <v>119</v>
      </c>
      <c r="K9" s="299" t="s">
        <v>32</v>
      </c>
      <c r="L9" s="300" t="s">
        <v>4</v>
      </c>
      <c r="M9" s="267" t="s">
        <v>84</v>
      </c>
      <c r="N9" s="267" t="s">
        <v>89</v>
      </c>
      <c r="O9" s="302" t="s">
        <v>43</v>
      </c>
      <c r="P9" s="300" t="s">
        <v>4</v>
      </c>
      <c r="Q9" s="268" t="s">
        <v>46</v>
      </c>
      <c r="R9" s="271" t="s">
        <v>10</v>
      </c>
      <c r="S9" s="263" t="s">
        <v>145</v>
      </c>
      <c r="T9" s="267" t="s">
        <v>11</v>
      </c>
      <c r="U9" s="263" t="s">
        <v>7</v>
      </c>
      <c r="V9" s="263"/>
      <c r="W9" s="263"/>
      <c r="X9" s="263"/>
      <c r="Y9" s="263"/>
      <c r="Z9" s="263"/>
      <c r="AA9" s="278" t="s">
        <v>122</v>
      </c>
      <c r="AB9" s="278" t="s">
        <v>44</v>
      </c>
      <c r="AC9" s="278" t="s">
        <v>4</v>
      </c>
      <c r="AD9" s="278" t="s">
        <v>45</v>
      </c>
      <c r="AE9" s="278" t="s">
        <v>4</v>
      </c>
      <c r="AF9" s="278" t="s">
        <v>47</v>
      </c>
      <c r="AG9" s="271" t="s">
        <v>28</v>
      </c>
      <c r="AH9" s="263" t="s">
        <v>33</v>
      </c>
      <c r="AI9" s="263" t="s">
        <v>34</v>
      </c>
      <c r="AJ9" s="263" t="s">
        <v>35</v>
      </c>
      <c r="AK9" s="263" t="s">
        <v>37</v>
      </c>
      <c r="AL9" s="263" t="s">
        <v>36</v>
      </c>
      <c r="AM9" s="264" t="s">
        <v>38</v>
      </c>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row>
    <row r="10" spans="1:71" s="4" customFormat="1" ht="349.5" customHeight="1" x14ac:dyDescent="0.25">
      <c r="A10" s="266"/>
      <c r="B10" s="263"/>
      <c r="C10" s="268"/>
      <c r="D10" s="270"/>
      <c r="E10" s="268"/>
      <c r="F10" s="263"/>
      <c r="G10" s="270"/>
      <c r="H10" s="270"/>
      <c r="I10" s="268"/>
      <c r="J10" s="263"/>
      <c r="K10" s="268"/>
      <c r="L10" s="301"/>
      <c r="M10" s="268"/>
      <c r="N10" s="268"/>
      <c r="O10" s="301"/>
      <c r="P10" s="301"/>
      <c r="Q10" s="263"/>
      <c r="R10" s="272"/>
      <c r="S10" s="263"/>
      <c r="T10" s="268"/>
      <c r="U10" s="157" t="s">
        <v>12</v>
      </c>
      <c r="V10" s="157" t="s">
        <v>16</v>
      </c>
      <c r="W10" s="157" t="s">
        <v>27</v>
      </c>
      <c r="X10" s="157" t="s">
        <v>17</v>
      </c>
      <c r="Y10" s="157" t="s">
        <v>20</v>
      </c>
      <c r="Z10" s="157" t="s">
        <v>23</v>
      </c>
      <c r="AA10" s="278"/>
      <c r="AB10" s="278"/>
      <c r="AC10" s="278"/>
      <c r="AD10" s="278"/>
      <c r="AE10" s="278"/>
      <c r="AF10" s="278"/>
      <c r="AG10" s="272"/>
      <c r="AH10" s="263"/>
      <c r="AI10" s="263"/>
      <c r="AJ10" s="263"/>
      <c r="AK10" s="263"/>
      <c r="AL10" s="263"/>
      <c r="AM10" s="26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71" s="3" customFormat="1" ht="195" customHeight="1" x14ac:dyDescent="0.25">
      <c r="A11" s="292">
        <v>1</v>
      </c>
      <c r="B11" s="229" t="s">
        <v>187</v>
      </c>
      <c r="C11" s="229" t="s">
        <v>296</v>
      </c>
      <c r="D11" s="229" t="s">
        <v>116</v>
      </c>
      <c r="E11" s="229" t="s">
        <v>299</v>
      </c>
      <c r="F11" s="229" t="s">
        <v>301</v>
      </c>
      <c r="G11" s="282" t="s">
        <v>194</v>
      </c>
      <c r="H11" s="282" t="s">
        <v>318</v>
      </c>
      <c r="I11" s="229" t="s">
        <v>214</v>
      </c>
      <c r="J11" s="237">
        <v>360</v>
      </c>
      <c r="K11" s="240" t="str">
        <f>IF(J11&lt;=0,"",IF(J11&lt;=5,"Muy Baja",IF(J11&lt;=24,"Baja",IF(J11&lt;=150,"Media",IF(J11&lt;=300,"Alta","Muy Alta")))))</f>
        <v>Muy Alta</v>
      </c>
      <c r="L11" s="243">
        <f>IF(K11="","",IF(K11="Muy Baja",0.2,IF(K11="Baja",0.4,IF(K11="Media",0.6,IF(K11="Alta",0.8,IF(K11="Muy Alta",1,))))))</f>
        <v>1</v>
      </c>
      <c r="M11" s="246" t="s">
        <v>138</v>
      </c>
      <c r="N11" s="243" t="str">
        <f>IF(NOT(ISERROR(MATCH(M11,'Tabla Impacto'!$B$221:$B$223,0))),'Tabla Impacto'!$F$223&amp;"Por favor no seleccionar los criterios de impacto(Afectación Económica o presupuestal y Pérdida Reputacional)",M11)</f>
        <v xml:space="preserve">     El riesgo afecta la imagen de de la entidad con efecto publicitario sostenido a nivel de sector administrativo, nivel departamental o municipal</v>
      </c>
      <c r="O11" s="240" t="str">
        <f>IF(OR(N11='Tabla Impacto'!$C$11,N11='Tabla Impacto'!$D$11),"Leve",IF(OR(N11='Tabla Impacto'!$C$12,N11='Tabla Impacto'!$D$12),"Menor",IF(OR(N11='Tabla Impacto'!$C$13,N11='Tabla Impacto'!$D$13),"Moderado",IF(OR(N11='Tabla Impacto'!$C$14,N11='Tabla Impacto'!$D$14),"Mayor",IF(OR(N11='Tabla Impacto'!$C$15,N11='Tabla Impacto'!$D$15),"Catastrófico","")))))</f>
        <v>Mayor</v>
      </c>
      <c r="P11" s="243">
        <f>IF(O11="","",IF(O11="Leve",0.2,IF(O11="Menor",0.4,IF(O11="Moderado",0.6,IF(O11="Mayor",0.8,IF(O11="Catastrófico",1,))))))</f>
        <v>0.8</v>
      </c>
      <c r="Q11" s="234" t="str">
        <f>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Alto</v>
      </c>
      <c r="R11" s="119">
        <v>1</v>
      </c>
      <c r="S11" s="120" t="s">
        <v>305</v>
      </c>
      <c r="T11" s="121" t="str">
        <f>IF(OR(U11="Preventivo",U11="Detectivo"),"Probabilidad",IF(U11="Correctivo","Impacto",""))</f>
        <v>Impacto</v>
      </c>
      <c r="U11" s="122" t="s">
        <v>15</v>
      </c>
      <c r="V11" s="122" t="s">
        <v>8</v>
      </c>
      <c r="W11" s="123" t="str">
        <f>IF(AND(U11="Preventivo",V11="Automático"),"50%",IF(AND(U11="Preventivo",V11="Manual"),"40%",IF(AND(U11="Detectivo",V11="Automático"),"40%",IF(AND(U11="Detectivo",V11="Manual"),"30%",IF(AND(U11="Correctivo",V11="Automático"),"35%",IF(AND(U11="Correctivo",V11="Manual"),"25%",""))))))</f>
        <v>25%</v>
      </c>
      <c r="X11" s="122" t="s">
        <v>19</v>
      </c>
      <c r="Y11" s="122" t="s">
        <v>22</v>
      </c>
      <c r="Z11" s="122" t="s">
        <v>111</v>
      </c>
      <c r="AA11" s="124">
        <f>IFERROR(IF(T11="Probabilidad",(L11-(+L11*W11)),IF(T11="Impacto",L11,"")),"")</f>
        <v>1</v>
      </c>
      <c r="AB11" s="125" t="str">
        <f>IFERROR(IF(AA11="","",IF(AA11&lt;=0.2,"Muy Baja",IF(AA11&lt;=0.4,"Baja",IF(AA11&lt;=0.6,"Media",IF(AA11&lt;=0.8,"Alta","Muy Alta"))))),"")</f>
        <v>Muy Alta</v>
      </c>
      <c r="AC11" s="126">
        <f>+AA11</f>
        <v>1</v>
      </c>
      <c r="AD11" s="125" t="str">
        <f>IFERROR(IF(AE11="","",IF(AE11&lt;=0.2,"Leve",IF(AE11&lt;=0.4,"Menor",IF(AE11&lt;=0.6,"Moderado",IF(AE11&lt;=0.8,"Mayor","Catastrófico"))))),"")</f>
        <v>Moderado</v>
      </c>
      <c r="AE11" s="126">
        <f>IFERROR(IF(T11="Impacto",(P11-(+P11*W11)),IF(T11="Probabilidad",P11,"")),"")</f>
        <v>0.60000000000000009</v>
      </c>
      <c r="AF11" s="127" t="str">
        <f>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Alto</v>
      </c>
      <c r="AG11" s="128" t="s">
        <v>120</v>
      </c>
      <c r="AH11" s="129"/>
      <c r="AI11" s="130" t="s">
        <v>302</v>
      </c>
      <c r="AJ11" s="158" t="s">
        <v>303</v>
      </c>
      <c r="AK11" s="158"/>
      <c r="AL11" s="129"/>
      <c r="AM11" s="176" t="s">
        <v>210</v>
      </c>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ht="165.75" customHeight="1" x14ac:dyDescent="0.3">
      <c r="A12" s="293"/>
      <c r="B12" s="230"/>
      <c r="C12" s="230"/>
      <c r="D12" s="230"/>
      <c r="E12" s="230"/>
      <c r="F12" s="230"/>
      <c r="G12" s="283"/>
      <c r="H12" s="283"/>
      <c r="I12" s="230"/>
      <c r="J12" s="238"/>
      <c r="K12" s="241"/>
      <c r="L12" s="244"/>
      <c r="M12" s="247"/>
      <c r="N12" s="244">
        <f>IF(NOT(ISERROR(MATCH(M12,_xlfn.ANCHORARRAY(H23),0))),L25&amp;"Por favor no seleccionar los criterios de impacto",M12)</f>
        <v>0</v>
      </c>
      <c r="O12" s="241"/>
      <c r="P12" s="244"/>
      <c r="Q12" s="235"/>
      <c r="R12" s="119">
        <v>2</v>
      </c>
      <c r="S12" s="120" t="s">
        <v>311</v>
      </c>
      <c r="T12" s="121" t="str">
        <f t="shared" ref="T12:T70" si="0">IF(OR(U12="Preventivo",U12="Detectivo"),"Probabilidad",IF(U12="Correctivo","Impacto",""))</f>
        <v>Probabilidad</v>
      </c>
      <c r="U12" s="122" t="s">
        <v>13</v>
      </c>
      <c r="V12" s="122" t="s">
        <v>8</v>
      </c>
      <c r="W12" s="123" t="str">
        <f t="shared" ref="W12:W16" si="1">IF(AND(U12="Preventivo",V12="Automático"),"50%",IF(AND(U12="Preventivo",V12="Manual"),"40%",IF(AND(U12="Detectivo",V12="Automático"),"40%",IF(AND(U12="Detectivo",V12="Manual"),"30%",IF(AND(U12="Correctivo",V12="Automático"),"35%",IF(AND(U12="Correctivo",V12="Manual"),"25%",""))))))</f>
        <v>40%</v>
      </c>
      <c r="X12" s="122" t="s">
        <v>19</v>
      </c>
      <c r="Y12" s="122" t="s">
        <v>22</v>
      </c>
      <c r="Z12" s="122" t="s">
        <v>111</v>
      </c>
      <c r="AA12" s="124">
        <f>IFERROR(IF(AND(T11="Probabilidad",T12="Probabilidad"),(AC11-(+AC11*W12)),IF(T12="Probabilidad",(L11-(+L11*W12)),IF(T12="Impacto",AC11,""))),"")</f>
        <v>0.6</v>
      </c>
      <c r="AB12" s="125" t="str">
        <f t="shared" ref="AB12:AB70" si="2">IFERROR(IF(AA12="","",IF(AA12&lt;=0.2,"Muy Baja",IF(AA12&lt;=0.4,"Baja",IF(AA12&lt;=0.6,"Media",IF(AA12&lt;=0.8,"Alta","Muy Alta"))))),"")</f>
        <v>Media</v>
      </c>
      <c r="AC12" s="126">
        <f t="shared" ref="AC12:AC16" si="3">+AA12</f>
        <v>0.6</v>
      </c>
      <c r="AD12" s="125" t="str">
        <f t="shared" ref="AD12:AD70" si="4">IFERROR(IF(AE12="","",IF(AE12&lt;=0.2,"Leve",IF(AE12&lt;=0.4,"Menor",IF(AE12&lt;=0.6,"Moderado",IF(AE12&lt;=0.8,"Mayor","Catastrófico"))))),"")</f>
        <v>Moderado</v>
      </c>
      <c r="AE12" s="126">
        <f>IFERROR(IF(AND(T11="Impacto",T12="Impacto"),(AE11-(+AE11*W12)),IF(T12="Impacto",(P11-(+P11*W12)),IF(T12="Probabilidad",AE11,""))),"")</f>
        <v>0.60000000000000009</v>
      </c>
      <c r="AF12" s="127" t="str">
        <f t="shared" ref="AF12:AF16" si="5">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Moderado</v>
      </c>
      <c r="AG12" s="128" t="s">
        <v>30</v>
      </c>
      <c r="AH12" s="129"/>
      <c r="AI12" s="130"/>
      <c r="AJ12" s="131"/>
      <c r="AK12" s="131"/>
      <c r="AL12" s="129"/>
      <c r="AM12" s="176"/>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71" ht="87" hidden="1" customHeight="1" x14ac:dyDescent="0.3">
      <c r="A13" s="293"/>
      <c r="B13" s="230"/>
      <c r="C13" s="230"/>
      <c r="D13" s="230"/>
      <c r="E13" s="134"/>
      <c r="F13" s="230"/>
      <c r="G13" s="283"/>
      <c r="H13" s="283"/>
      <c r="I13" s="230"/>
      <c r="J13" s="238"/>
      <c r="K13" s="241"/>
      <c r="L13" s="244"/>
      <c r="M13" s="247"/>
      <c r="N13" s="244">
        <f>IF(NOT(ISERROR(MATCH(M13,_xlfn.ANCHORARRAY(H24),0))),L26&amp;"Por favor no seleccionar los criterios de impacto",M13)</f>
        <v>0</v>
      </c>
      <c r="O13" s="241"/>
      <c r="P13" s="244"/>
      <c r="Q13" s="235"/>
      <c r="R13" s="119">
        <v>3</v>
      </c>
      <c r="S13" s="132"/>
      <c r="T13" s="121" t="str">
        <f t="shared" si="0"/>
        <v/>
      </c>
      <c r="U13" s="122"/>
      <c r="V13" s="122"/>
      <c r="W13" s="123" t="str">
        <f t="shared" si="1"/>
        <v/>
      </c>
      <c r="X13" s="122"/>
      <c r="Y13" s="122"/>
      <c r="Z13" s="122"/>
      <c r="AA13" s="124" t="str">
        <f>IFERROR(IF(AND(T12="Probabilidad",T13="Probabilidad"),(AC12-(+AC12*W13)),IF(AND(T12="Impacto",T13="Probabilidad"),(AC11-(+AC11*W13)),IF(T13="Impacto",AC12,""))),"")</f>
        <v/>
      </c>
      <c r="AB13" s="125" t="str">
        <f t="shared" si="2"/>
        <v/>
      </c>
      <c r="AC13" s="126" t="str">
        <f t="shared" si="3"/>
        <v/>
      </c>
      <c r="AD13" s="125" t="str">
        <f t="shared" si="4"/>
        <v/>
      </c>
      <c r="AE13" s="126" t="str">
        <f>IFERROR(IF(AND(T12="Impacto",T13="Impacto"),(AE12-(+AE12*W13)),IF(AND(T12="Probabilidad",T13="Impacto"),(AE11-(+AE11*W13)),IF(T13="Probabilidad",AE12,""))),"")</f>
        <v/>
      </c>
      <c r="AF13" s="127" t="str">
        <f t="shared" si="5"/>
        <v/>
      </c>
      <c r="AG13" s="128"/>
      <c r="AH13" s="129"/>
      <c r="AI13" s="130"/>
      <c r="AJ13" s="131"/>
      <c r="AK13" s="131"/>
      <c r="AL13" s="129"/>
      <c r="AM13" s="176"/>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71" ht="169.5" hidden="1" customHeight="1" x14ac:dyDescent="0.3">
      <c r="A14" s="293"/>
      <c r="B14" s="230"/>
      <c r="C14" s="230"/>
      <c r="D14" s="230"/>
      <c r="E14" s="134"/>
      <c r="F14" s="230"/>
      <c r="G14" s="283"/>
      <c r="H14" s="283"/>
      <c r="I14" s="230"/>
      <c r="J14" s="238"/>
      <c r="K14" s="241"/>
      <c r="L14" s="244"/>
      <c r="M14" s="247"/>
      <c r="N14" s="244">
        <f>IF(NOT(ISERROR(MATCH(M14,_xlfn.ANCHORARRAY(H25),0))),L27&amp;"Por favor no seleccionar los criterios de impacto",M14)</f>
        <v>0</v>
      </c>
      <c r="O14" s="241"/>
      <c r="P14" s="244"/>
      <c r="Q14" s="235"/>
      <c r="R14" s="119">
        <v>4</v>
      </c>
      <c r="S14" s="120"/>
      <c r="T14" s="121" t="str">
        <f t="shared" si="0"/>
        <v/>
      </c>
      <c r="U14" s="122"/>
      <c r="V14" s="122"/>
      <c r="W14" s="123" t="str">
        <f t="shared" si="1"/>
        <v/>
      </c>
      <c r="X14" s="122"/>
      <c r="Y14" s="122"/>
      <c r="Z14" s="122"/>
      <c r="AA14" s="124" t="str">
        <f t="shared" ref="AA14:AA16" si="6">IFERROR(IF(AND(T13="Probabilidad",T14="Probabilidad"),(AC13-(+AC13*W14)),IF(AND(T13="Impacto",T14="Probabilidad"),(AC12-(+AC12*W14)),IF(T14="Impacto",AC13,""))),"")</f>
        <v/>
      </c>
      <c r="AB14" s="125" t="str">
        <f t="shared" si="2"/>
        <v/>
      </c>
      <c r="AC14" s="126" t="str">
        <f t="shared" si="3"/>
        <v/>
      </c>
      <c r="AD14" s="125" t="str">
        <f t="shared" si="4"/>
        <v/>
      </c>
      <c r="AE14" s="126" t="str">
        <f t="shared" ref="AE14:AE16" si="7">IFERROR(IF(AND(T13="Impacto",T14="Impacto"),(AE13-(+AE13*W14)),IF(AND(T13="Probabilidad",T14="Impacto"),(AE12-(+AE12*W14)),IF(T14="Probabilidad",AE13,""))),"")</f>
        <v/>
      </c>
      <c r="AF14" s="127" t="str">
        <f>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28"/>
      <c r="AH14" s="129"/>
      <c r="AI14" s="130"/>
      <c r="AJ14" s="131"/>
      <c r="AK14" s="131"/>
      <c r="AL14" s="129"/>
      <c r="AM14" s="176"/>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3.75" customHeight="1" x14ac:dyDescent="0.3">
      <c r="A15" s="293"/>
      <c r="B15" s="230"/>
      <c r="C15" s="230"/>
      <c r="D15" s="230"/>
      <c r="E15" s="134"/>
      <c r="F15" s="230"/>
      <c r="G15" s="283"/>
      <c r="H15" s="283"/>
      <c r="I15" s="230"/>
      <c r="J15" s="238"/>
      <c r="K15" s="241"/>
      <c r="L15" s="244"/>
      <c r="M15" s="247"/>
      <c r="N15" s="244">
        <f>IF(NOT(ISERROR(MATCH(M15,_xlfn.ANCHORARRAY(H26),0))),L28&amp;"Por favor no seleccionar los criterios de impacto",M15)</f>
        <v>0</v>
      </c>
      <c r="O15" s="241"/>
      <c r="P15" s="244"/>
      <c r="Q15" s="235"/>
      <c r="R15" s="119">
        <v>5</v>
      </c>
      <c r="S15" s="120"/>
      <c r="T15" s="121" t="str">
        <f t="shared" si="0"/>
        <v/>
      </c>
      <c r="U15" s="122"/>
      <c r="V15" s="122"/>
      <c r="W15" s="123" t="str">
        <f t="shared" si="1"/>
        <v/>
      </c>
      <c r="X15" s="122"/>
      <c r="Y15" s="122"/>
      <c r="Z15" s="122"/>
      <c r="AA15" s="124" t="str">
        <f t="shared" si="6"/>
        <v/>
      </c>
      <c r="AB15" s="125" t="str">
        <f t="shared" si="2"/>
        <v/>
      </c>
      <c r="AC15" s="126" t="str">
        <f t="shared" si="3"/>
        <v/>
      </c>
      <c r="AD15" s="125" t="str">
        <f t="shared" si="4"/>
        <v/>
      </c>
      <c r="AE15" s="126" t="str">
        <f t="shared" si="7"/>
        <v/>
      </c>
      <c r="AF15" s="127" t="str">
        <f t="shared" si="5"/>
        <v/>
      </c>
      <c r="AG15" s="128"/>
      <c r="AH15" s="129"/>
      <c r="AI15" s="130"/>
      <c r="AJ15" s="131"/>
      <c r="AK15" s="131"/>
      <c r="AL15" s="129"/>
      <c r="AM15" s="176"/>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10.25" hidden="1" customHeight="1" x14ac:dyDescent="0.3">
      <c r="A16" s="298"/>
      <c r="B16" s="231"/>
      <c r="C16" s="231"/>
      <c r="D16" s="231"/>
      <c r="E16" s="135"/>
      <c r="F16" s="231"/>
      <c r="G16" s="284"/>
      <c r="H16" s="284"/>
      <c r="I16" s="231"/>
      <c r="J16" s="239"/>
      <c r="K16" s="242"/>
      <c r="L16" s="245"/>
      <c r="M16" s="248"/>
      <c r="N16" s="245">
        <f>IF(NOT(ISERROR(MATCH(M16,_xlfn.ANCHORARRAY(H27),0))),L29&amp;"Por favor no seleccionar los criterios de impacto",M16)</f>
        <v>0</v>
      </c>
      <c r="O16" s="242"/>
      <c r="P16" s="245"/>
      <c r="Q16" s="236"/>
      <c r="R16" s="119">
        <v>6</v>
      </c>
      <c r="S16" s="120"/>
      <c r="T16" s="121" t="str">
        <f t="shared" si="0"/>
        <v/>
      </c>
      <c r="U16" s="122"/>
      <c r="V16" s="122"/>
      <c r="W16" s="123" t="str">
        <f t="shared" si="1"/>
        <v/>
      </c>
      <c r="X16" s="122"/>
      <c r="Y16" s="122"/>
      <c r="Z16" s="122"/>
      <c r="AA16" s="124" t="str">
        <f t="shared" si="6"/>
        <v/>
      </c>
      <c r="AB16" s="125" t="str">
        <f t="shared" si="2"/>
        <v/>
      </c>
      <c r="AC16" s="126" t="str">
        <f t="shared" si="3"/>
        <v/>
      </c>
      <c r="AD16" s="125" t="str">
        <f t="shared" si="4"/>
        <v/>
      </c>
      <c r="AE16" s="126" t="str">
        <f t="shared" si="7"/>
        <v/>
      </c>
      <c r="AF16" s="127" t="str">
        <f t="shared" si="5"/>
        <v/>
      </c>
      <c r="AG16" s="128"/>
      <c r="AH16" s="129"/>
      <c r="AI16" s="130"/>
      <c r="AJ16" s="131"/>
      <c r="AK16" s="131"/>
      <c r="AL16" s="129"/>
      <c r="AM16" s="176"/>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27.5" customHeight="1" x14ac:dyDescent="0.3">
      <c r="A17" s="292">
        <v>2</v>
      </c>
      <c r="B17" s="229" t="s">
        <v>187</v>
      </c>
      <c r="C17" s="229" t="s">
        <v>297</v>
      </c>
      <c r="D17" s="229" t="s">
        <v>116</v>
      </c>
      <c r="E17" s="133" t="s">
        <v>313</v>
      </c>
      <c r="F17" s="229" t="s">
        <v>306</v>
      </c>
      <c r="G17" s="282" t="s">
        <v>192</v>
      </c>
      <c r="H17" s="282" t="s">
        <v>317</v>
      </c>
      <c r="I17" s="229" t="s">
        <v>216</v>
      </c>
      <c r="J17" s="237">
        <v>6</v>
      </c>
      <c r="K17" s="240" t="str">
        <f>IF(J17&lt;=0,"",IF(J17&lt;=2,"Muy Baja",IF(J17&lt;=24,"Baja",IF(J17&lt;=500,"Media",IF(J17&lt;=5000,"Alta","Muy Alta")))))</f>
        <v>Baja</v>
      </c>
      <c r="L17" s="243">
        <f>IF(K17="","",IF(K17="Muy Baja",0.2,IF(K17="Baja",0.4,IF(K17="Media",0.6,IF(K17="Alta",0.8,IF(K17="Muy Alta",1,))))))</f>
        <v>0.4</v>
      </c>
      <c r="M17" s="246" t="s">
        <v>137</v>
      </c>
      <c r="N17" s="243" t="str">
        <f>IF(NOT(ISERROR(MATCH(M17,'Tabla Impacto'!$B$221:$B$223,0))),'Tabla Impacto'!$F$223&amp;"Por favor no seleccionar los criterios de impacto(Afectación Económica o presupuestal y Pérdida Reputacional)",M17)</f>
        <v xml:space="preserve">     El riesgo afecta la imagen de la entidad con algunos usuarios de relevancia frente al logro de los objetivos</v>
      </c>
      <c r="O17" s="240" t="str">
        <f>IF(OR(N17='Tabla Impacto'!$C$11,N17='Tabla Impacto'!$D$11),"Leve",IF(OR(N17='Tabla Impacto'!$C$12,N17='Tabla Impacto'!$D$12),"Menor",IF(OR(N17='Tabla Impacto'!$C$13,N17='Tabla Impacto'!$D$13),"Moderado",IF(OR(N17='Tabla Impacto'!$C$14,N17='Tabla Impacto'!$D$14),"Mayor",IF(OR(N17='Tabla Impacto'!$C$15,N17='Tabla Impacto'!$D$15),"Catastrófico","")))))</f>
        <v>Moderado</v>
      </c>
      <c r="P17" s="243">
        <f>IF(O17="","",IF(O17="Leve",0.2,IF(O17="Menor",0.4,IF(O17="Moderado",0.6,IF(O17="Mayor",0.8,IF(O17="Catastrófico",1,))))))</f>
        <v>0.6</v>
      </c>
      <c r="Q17" s="234" t="str">
        <f>IF(OR(AND(K17="Muy Baja",O17="Leve"),AND(K17="Muy Baja",O17="Menor"),AND(K17="Baja",O17="Leve")),"Bajo",IF(OR(AND(K17="Muy baja",O17="Moderado"),AND(K17="Baja",O17="Menor"),AND(K17="Baja",O17="Moderado"),AND(K17="Media",O17="Leve"),AND(K17="Media",O17="Menor"),AND(K17="Media",O17="Moderado"),AND(K17="Alta",O17="Leve"),AND(K17="Alta",O17="Menor")),"Moderado",IF(OR(AND(K17="Muy Baja",O17="Mayor"),AND(K17="Baja",O17="Mayor"),AND(K17="Media",O17="Mayor"),AND(K17="Alta",O17="Moderado"),AND(K17="Alta",O17="Mayor"),AND(K17="Muy Alta",O17="Leve"),AND(K17="Muy Alta",O17="Menor"),AND(K17="Muy Alta",O17="Moderado"),AND(K17="Muy Alta",O17="Mayor")),"Alto",IF(OR(AND(K17="Muy Baja",O17="Catastrófico"),AND(K17="Baja",O17="Catastrófico"),AND(K17="Media",O17="Catastrófico"),AND(K17="Alta",O17="Catastrófico"),AND(K17="Muy Alta",O17="Catastrófico")),"Extremo",""))))</f>
        <v>Moderado</v>
      </c>
      <c r="R17" s="119">
        <v>1</v>
      </c>
      <c r="S17" s="120" t="s">
        <v>310</v>
      </c>
      <c r="T17" s="121" t="str">
        <f>IF(OR(U17="Preventivo",U17="Detectivo"),"Probabilidad",IF(U17="Correctivo","Impacto",""))</f>
        <v>Probabilidad</v>
      </c>
      <c r="U17" s="122" t="s">
        <v>13</v>
      </c>
      <c r="V17" s="122" t="s">
        <v>8</v>
      </c>
      <c r="W17" s="123" t="str">
        <f>IF(AND(U17="Preventivo",V17="Automático"),"50%",IF(AND(U17="Preventivo",V17="Manual"),"40%",IF(AND(U17="Detectivo",V17="Automático"),"40%",IF(AND(U17="Detectivo",V17="Manual"),"30%",IF(AND(U17="Correctivo",V17="Automático"),"35%",IF(AND(U17="Correctivo",V17="Manual"),"25%",""))))))</f>
        <v>40%</v>
      </c>
      <c r="X17" s="122" t="s">
        <v>19</v>
      </c>
      <c r="Y17" s="122" t="s">
        <v>22</v>
      </c>
      <c r="Z17" s="122" t="s">
        <v>111</v>
      </c>
      <c r="AA17" s="124">
        <f>IFERROR(IF(T17="Probabilidad",(L17-(+L17*W17)),IF(T17="Impacto",L17,"")),"")</f>
        <v>0.24</v>
      </c>
      <c r="AB17" s="125" t="str">
        <f>IFERROR(IF(AA17="","",IF(AA17&lt;=0.2,"Muy Baja",IF(AA17&lt;=0.4,"Baja",IF(AA17&lt;=0.6,"Media",IF(AA17&lt;=0.8,"Alta","Muy Alta"))))),"")</f>
        <v>Baja</v>
      </c>
      <c r="AC17" s="126">
        <f>+AA17</f>
        <v>0.24</v>
      </c>
      <c r="AD17" s="125" t="str">
        <f>IFERROR(IF(AE17="","",IF(AE17&lt;=0.2,"Leve",IF(AE17&lt;=0.4,"Menor",IF(AE17&lt;=0.6,"Moderado",IF(AE17&lt;=0.8,"Mayor","Catastrófico"))))),"")</f>
        <v>Moderado</v>
      </c>
      <c r="AE17" s="126">
        <f>IFERROR(IF(T17="Impacto",(P17-(+P17*W17)),IF(T17="Probabilidad",P17,"")),"")</f>
        <v>0.6</v>
      </c>
      <c r="AF17" s="127" t="str">
        <f>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Moderado</v>
      </c>
      <c r="AG17" s="128" t="s">
        <v>120</v>
      </c>
      <c r="AH17" s="129" t="s">
        <v>312</v>
      </c>
      <c r="AI17" s="130" t="s">
        <v>300</v>
      </c>
      <c r="AJ17" s="158" t="s">
        <v>304</v>
      </c>
      <c r="AK17" s="131">
        <v>45306</v>
      </c>
      <c r="AL17" s="129"/>
      <c r="AM17" s="176"/>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row>
    <row r="18" spans="1:71" ht="64.5" hidden="1" customHeight="1" x14ac:dyDescent="0.3">
      <c r="A18" s="293"/>
      <c r="B18" s="230"/>
      <c r="C18" s="230"/>
      <c r="D18" s="230"/>
      <c r="E18" s="134"/>
      <c r="F18" s="230"/>
      <c r="G18" s="283"/>
      <c r="H18" s="283"/>
      <c r="I18" s="230"/>
      <c r="J18" s="238"/>
      <c r="K18" s="241"/>
      <c r="L18" s="244"/>
      <c r="M18" s="247"/>
      <c r="N18" s="244">
        <f>IF(NOT(ISERROR(MATCH(M18,_xlfn.ANCHORARRAY(H29),0))),L31&amp;"Por favor no seleccionar los criterios de impacto",M18)</f>
        <v>0</v>
      </c>
      <c r="O18" s="241"/>
      <c r="P18" s="244"/>
      <c r="Q18" s="235"/>
      <c r="R18" s="119">
        <v>2</v>
      </c>
      <c r="S18" s="120"/>
      <c r="T18" s="121" t="str">
        <f t="shared" si="0"/>
        <v/>
      </c>
      <c r="U18" s="122"/>
      <c r="V18" s="122"/>
      <c r="W18" s="123" t="str">
        <f t="shared" ref="W18:W22" si="8">IF(AND(U18="Preventivo",V18="Automático"),"50%",IF(AND(U18="Preventivo",V18="Manual"),"40%",IF(AND(U18="Detectivo",V18="Automático"),"40%",IF(AND(U18="Detectivo",V18="Manual"),"30%",IF(AND(U18="Correctivo",V18="Automático"),"35%",IF(AND(U18="Correctivo",V18="Manual"),"25%",""))))))</f>
        <v/>
      </c>
      <c r="X18" s="122"/>
      <c r="Y18" s="122"/>
      <c r="Z18" s="122"/>
      <c r="AA18" s="124" t="str">
        <f>IFERROR(IF(AND(T17="Probabilidad",T18="Probabilidad"),(AC17-(+AC17*W18)),IF(T18="Probabilidad",(L17-(+L17*W18)),IF(T18="Impacto",AC17,""))),"")</f>
        <v/>
      </c>
      <c r="AB18" s="125" t="str">
        <f t="shared" si="2"/>
        <v/>
      </c>
      <c r="AC18" s="126" t="str">
        <f t="shared" ref="AC18:AC22" si="9">+AA18</f>
        <v/>
      </c>
      <c r="AD18" s="125" t="str">
        <f t="shared" si="4"/>
        <v/>
      </c>
      <c r="AE18" s="126" t="str">
        <f>IFERROR(IF(AND(T17="Impacto",T18="Impacto"),(AE17-(+AE17*W18)),IF(T18="Impacto",(P17-(+P17*W18)),IF(T18="Probabilidad",AE17,""))),"")</f>
        <v/>
      </c>
      <c r="AF18" s="127" t="str">
        <f t="shared" ref="AF18:AF19" si="10">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
      </c>
      <c r="AG18" s="128"/>
      <c r="AH18" s="129"/>
      <c r="AI18" s="130"/>
      <c r="AJ18" s="131"/>
      <c r="AK18" s="131"/>
      <c r="AL18" s="129"/>
      <c r="AM18" s="176"/>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row>
    <row r="19" spans="1:71" ht="68.25" hidden="1" customHeight="1" x14ac:dyDescent="0.3">
      <c r="A19" s="293"/>
      <c r="B19" s="230"/>
      <c r="C19" s="230"/>
      <c r="D19" s="230"/>
      <c r="E19" s="134"/>
      <c r="F19" s="230"/>
      <c r="G19" s="283"/>
      <c r="H19" s="283"/>
      <c r="I19" s="230"/>
      <c r="J19" s="238"/>
      <c r="K19" s="241"/>
      <c r="L19" s="244"/>
      <c r="M19" s="247"/>
      <c r="N19" s="244">
        <f>IF(NOT(ISERROR(MATCH(M19,_xlfn.ANCHORARRAY(H30),0))),L32&amp;"Por favor no seleccionar los criterios de impacto",M19)</f>
        <v>0</v>
      </c>
      <c r="O19" s="241"/>
      <c r="P19" s="244"/>
      <c r="Q19" s="235"/>
      <c r="R19" s="119">
        <v>3</v>
      </c>
      <c r="S19" s="132"/>
      <c r="T19" s="121" t="str">
        <f t="shared" si="0"/>
        <v/>
      </c>
      <c r="U19" s="122"/>
      <c r="V19" s="122"/>
      <c r="W19" s="123" t="str">
        <f t="shared" si="8"/>
        <v/>
      </c>
      <c r="X19" s="122"/>
      <c r="Y19" s="122"/>
      <c r="Z19" s="122"/>
      <c r="AA19" s="124" t="str">
        <f>IFERROR(IF(AND(T18="Probabilidad",T19="Probabilidad"),(AC18-(+AC18*W19)),IF(AND(T18="Impacto",T19="Probabilidad"),(AC17-(+AC17*W19)),IF(T19="Impacto",AC18,""))),"")</f>
        <v/>
      </c>
      <c r="AB19" s="125" t="str">
        <f t="shared" si="2"/>
        <v/>
      </c>
      <c r="AC19" s="126" t="str">
        <f t="shared" si="9"/>
        <v/>
      </c>
      <c r="AD19" s="125" t="str">
        <f t="shared" si="4"/>
        <v/>
      </c>
      <c r="AE19" s="126" t="str">
        <f>IFERROR(IF(AND(T18="Impacto",T19="Impacto"),(AE18-(+AE18*W19)),IF(AND(T18="Probabilidad",T19="Impacto"),(AE17-(+AE17*W19)),IF(T19="Probabilidad",AE18,""))),"")</f>
        <v/>
      </c>
      <c r="AF19" s="127" t="str">
        <f t="shared" si="10"/>
        <v/>
      </c>
      <c r="AG19" s="128"/>
      <c r="AH19" s="129"/>
      <c r="AI19" s="130"/>
      <c r="AJ19" s="131"/>
      <c r="AK19" s="131"/>
      <c r="AL19" s="129"/>
      <c r="AM19" s="176"/>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1" ht="1.5" customHeight="1" x14ac:dyDescent="0.3">
      <c r="A20" s="293"/>
      <c r="B20" s="230"/>
      <c r="C20" s="230"/>
      <c r="D20" s="230"/>
      <c r="E20" s="134"/>
      <c r="F20" s="230"/>
      <c r="G20" s="283"/>
      <c r="H20" s="283"/>
      <c r="I20" s="230"/>
      <c r="J20" s="238"/>
      <c r="K20" s="241"/>
      <c r="L20" s="244"/>
      <c r="M20" s="247"/>
      <c r="N20" s="244">
        <f>IF(NOT(ISERROR(MATCH(M20,_xlfn.ANCHORARRAY(H31),0))),L33&amp;"Por favor no seleccionar los criterios de impacto",M20)</f>
        <v>0</v>
      </c>
      <c r="O20" s="241"/>
      <c r="P20" s="244"/>
      <c r="Q20" s="235"/>
      <c r="R20" s="119">
        <v>4</v>
      </c>
      <c r="S20" s="120"/>
      <c r="T20" s="121" t="str">
        <f t="shared" si="0"/>
        <v/>
      </c>
      <c r="U20" s="122"/>
      <c r="V20" s="122"/>
      <c r="W20" s="123" t="str">
        <f t="shared" si="8"/>
        <v/>
      </c>
      <c r="X20" s="122"/>
      <c r="Y20" s="122"/>
      <c r="Z20" s="122"/>
      <c r="AA20" s="124" t="str">
        <f t="shared" ref="AA20:AA22" si="11">IFERROR(IF(AND(T19="Probabilidad",T20="Probabilidad"),(AC19-(+AC19*W20)),IF(AND(T19="Impacto",T20="Probabilidad"),(AC18-(+AC18*W20)),IF(T20="Impacto",AC19,""))),"")</f>
        <v/>
      </c>
      <c r="AB20" s="125" t="str">
        <f t="shared" si="2"/>
        <v/>
      </c>
      <c r="AC20" s="126" t="str">
        <f t="shared" si="9"/>
        <v/>
      </c>
      <c r="AD20" s="125" t="str">
        <f t="shared" si="4"/>
        <v/>
      </c>
      <c r="AE20" s="126" t="str">
        <f t="shared" ref="AE20:AE22" si="12">IFERROR(IF(AND(T19="Impacto",T20="Impacto"),(AE19-(+AE19*W20)),IF(AND(T19="Probabilidad",T20="Impacto"),(AE18-(+AE18*W20)),IF(T20="Probabilidad",AE19,""))),"")</f>
        <v/>
      </c>
      <c r="AF20" s="127" t="str">
        <f>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28"/>
      <c r="AH20" s="129"/>
      <c r="AI20" s="130"/>
      <c r="AJ20" s="131"/>
      <c r="AK20" s="131"/>
      <c r="AL20" s="129"/>
      <c r="AM20" s="176"/>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1" ht="68.25" hidden="1" customHeight="1" x14ac:dyDescent="0.3">
      <c r="A21" s="293"/>
      <c r="B21" s="230"/>
      <c r="C21" s="230"/>
      <c r="D21" s="230"/>
      <c r="E21" s="134"/>
      <c r="F21" s="230"/>
      <c r="G21" s="283"/>
      <c r="H21" s="283"/>
      <c r="I21" s="230"/>
      <c r="J21" s="238"/>
      <c r="K21" s="241"/>
      <c r="L21" s="244"/>
      <c r="M21" s="247"/>
      <c r="N21" s="244">
        <f>IF(NOT(ISERROR(MATCH(M21,_xlfn.ANCHORARRAY(H32),0))),L34&amp;"Por favor no seleccionar los criterios de impacto",M21)</f>
        <v>0</v>
      </c>
      <c r="O21" s="241"/>
      <c r="P21" s="244"/>
      <c r="Q21" s="235"/>
      <c r="R21" s="119">
        <v>5</v>
      </c>
      <c r="S21" s="120"/>
      <c r="T21" s="121" t="str">
        <f t="shared" si="0"/>
        <v/>
      </c>
      <c r="U21" s="122"/>
      <c r="V21" s="122"/>
      <c r="W21" s="123" t="str">
        <f t="shared" si="8"/>
        <v/>
      </c>
      <c r="X21" s="122"/>
      <c r="Y21" s="122"/>
      <c r="Z21" s="122"/>
      <c r="AA21" s="124" t="str">
        <f t="shared" si="11"/>
        <v/>
      </c>
      <c r="AB21" s="125" t="str">
        <f t="shared" si="2"/>
        <v/>
      </c>
      <c r="AC21" s="126" t="str">
        <f t="shared" si="9"/>
        <v/>
      </c>
      <c r="AD21" s="125" t="str">
        <f t="shared" si="4"/>
        <v/>
      </c>
      <c r="AE21" s="126" t="str">
        <f t="shared" si="12"/>
        <v/>
      </c>
      <c r="AF21" s="127" t="str">
        <f t="shared" ref="AF21:AF22" si="13">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
      </c>
      <c r="AG21" s="128"/>
      <c r="AH21" s="129"/>
      <c r="AI21" s="130"/>
      <c r="AJ21" s="131"/>
      <c r="AK21" s="131"/>
      <c r="AL21" s="129"/>
      <c r="AM21" s="176"/>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71" ht="68.25" hidden="1" customHeight="1" x14ac:dyDescent="0.3">
      <c r="A22" s="298"/>
      <c r="B22" s="231"/>
      <c r="C22" s="231"/>
      <c r="D22" s="231"/>
      <c r="E22" s="135"/>
      <c r="F22" s="231"/>
      <c r="G22" s="284"/>
      <c r="H22" s="284"/>
      <c r="I22" s="231"/>
      <c r="J22" s="239"/>
      <c r="K22" s="242"/>
      <c r="L22" s="245"/>
      <c r="M22" s="248"/>
      <c r="N22" s="245">
        <f>IF(NOT(ISERROR(MATCH(M22,_xlfn.ANCHORARRAY(H33),0))),L35&amp;"Por favor no seleccionar los criterios de impacto",M22)</f>
        <v>0</v>
      </c>
      <c r="O22" s="242"/>
      <c r="P22" s="245"/>
      <c r="Q22" s="236"/>
      <c r="R22" s="119">
        <v>6</v>
      </c>
      <c r="S22" s="120"/>
      <c r="T22" s="121" t="str">
        <f t="shared" si="0"/>
        <v/>
      </c>
      <c r="U22" s="122"/>
      <c r="V22" s="122"/>
      <c r="W22" s="123" t="str">
        <f t="shared" si="8"/>
        <v/>
      </c>
      <c r="X22" s="122"/>
      <c r="Y22" s="122"/>
      <c r="Z22" s="122"/>
      <c r="AA22" s="124" t="str">
        <f t="shared" si="11"/>
        <v/>
      </c>
      <c r="AB22" s="125" t="str">
        <f t="shared" si="2"/>
        <v/>
      </c>
      <c r="AC22" s="126" t="str">
        <f t="shared" si="9"/>
        <v/>
      </c>
      <c r="AD22" s="125" t="str">
        <f t="shared" si="4"/>
        <v/>
      </c>
      <c r="AE22" s="126" t="str">
        <f t="shared" si="12"/>
        <v/>
      </c>
      <c r="AF22" s="127" t="str">
        <f t="shared" si="13"/>
        <v/>
      </c>
      <c r="AG22" s="128"/>
      <c r="AH22" s="129"/>
      <c r="AI22" s="130"/>
      <c r="AJ22" s="131"/>
      <c r="AK22" s="131"/>
      <c r="AL22" s="129"/>
      <c r="AM22" s="176"/>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row>
    <row r="23" spans="1:71" ht="109.5" customHeight="1" x14ac:dyDescent="0.3">
      <c r="A23" s="292">
        <v>3</v>
      </c>
      <c r="B23" s="229" t="s">
        <v>186</v>
      </c>
      <c r="C23" s="229" t="s">
        <v>298</v>
      </c>
      <c r="D23" s="229" t="s">
        <v>117</v>
      </c>
      <c r="E23" s="229" t="s">
        <v>314</v>
      </c>
      <c r="F23" s="229" t="s">
        <v>315</v>
      </c>
      <c r="G23" s="282" t="s">
        <v>194</v>
      </c>
      <c r="H23" s="282" t="s">
        <v>316</v>
      </c>
      <c r="I23" s="229" t="s">
        <v>211</v>
      </c>
      <c r="J23" s="237">
        <v>1</v>
      </c>
      <c r="K23" s="240" t="str">
        <f>IF(J23&lt;=0,"",IF(J23&lt;=2,"Muy Baja",IF(J23&lt;=24,"Baja",IF(J23&lt;=500,"Media",IF(J23&lt;=5000,"Alta","Muy Alta")))))</f>
        <v>Muy Baja</v>
      </c>
      <c r="L23" s="243">
        <f>IF(K23="","",IF(K23="Muy Baja",0.2,IF(K23="Baja",0.4,IF(K23="Media",0.6,IF(K23="Alta",0.8,IF(K23="Muy Alta",1,))))))</f>
        <v>0.2</v>
      </c>
      <c r="M23" s="246" t="s">
        <v>135</v>
      </c>
      <c r="N23" s="243" t="str">
        <f>IF(NOT(ISERROR(MATCH(M23,'Tabla Impacto'!$B$221:$B$223,0))),'Tabla Impacto'!$F$223&amp;"Por favor no seleccionar los criterios de impacto(Afectación Económica o presupuestal y Pérdida Reputacional)",M23)</f>
        <v xml:space="preserve">     El riesgo afecta la imagen de alguna área de la organización</v>
      </c>
      <c r="O23" s="240" t="str">
        <f>IF(OR(N23='Tabla Impacto'!$C$11,N23='Tabla Impacto'!$D$11),"Leve",IF(OR(N23='Tabla Impacto'!$C$12,N23='Tabla Impacto'!$D$12),"Menor",IF(OR(N23='Tabla Impacto'!$C$13,N23='Tabla Impacto'!$D$13),"Moderado",IF(OR(N23='Tabla Impacto'!$C$14,N23='Tabla Impacto'!$D$14),"Mayor",IF(OR(N23='Tabla Impacto'!$C$15,N23='Tabla Impacto'!$D$15),"Catastrófico","")))))</f>
        <v>Leve</v>
      </c>
      <c r="P23" s="243">
        <f>IF(O23="","",IF(O23="Leve",0.2,IF(O23="Menor",0.4,IF(O23="Moderado",0.6,IF(O23="Mayor",0.8,IF(O23="Catastrófico",1,))))))</f>
        <v>0.2</v>
      </c>
      <c r="Q23" s="234" t="str">
        <f>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Bajo</v>
      </c>
      <c r="R23" s="119">
        <v>1</v>
      </c>
      <c r="S23" s="120" t="s">
        <v>309</v>
      </c>
      <c r="T23" s="121" t="str">
        <f>IF(OR(U23="Preventivo",U23="Detectivo"),"Probabilidad",IF(U23="Correctivo","Impacto",""))</f>
        <v>Probabilidad</v>
      </c>
      <c r="U23" s="122" t="s">
        <v>13</v>
      </c>
      <c r="V23" s="122" t="s">
        <v>8</v>
      </c>
      <c r="W23" s="123" t="str">
        <f>IF(AND(U23="Preventivo",V23="Automático"),"50%",IF(AND(U23="Preventivo",V23="Manual"),"40%",IF(AND(U23="Detectivo",V23="Automático"),"40%",IF(AND(U23="Detectivo",V23="Manual"),"30%",IF(AND(U23="Correctivo",V23="Automático"),"35%",IF(AND(U23="Correctivo",V23="Manual"),"25%",""))))))</f>
        <v>40%</v>
      </c>
      <c r="X23" s="122" t="s">
        <v>19</v>
      </c>
      <c r="Y23" s="122" t="s">
        <v>21</v>
      </c>
      <c r="Z23" s="122" t="s">
        <v>111</v>
      </c>
      <c r="AA23" s="124">
        <f>IFERROR(IF(T23="Probabilidad",(L23-(+L23*W23)),IF(T23="Impacto",L23,"")),"")</f>
        <v>0.12</v>
      </c>
      <c r="AB23" s="125" t="str">
        <f>IFERROR(IF(AA23="","",IF(AA23&lt;=0.2,"Muy Baja",IF(AA23&lt;=0.4,"Baja",IF(AA23&lt;=0.6,"Media",IF(AA23&lt;=0.8,"Alta","Muy Alta"))))),"")</f>
        <v>Muy Baja</v>
      </c>
      <c r="AC23" s="126">
        <f>+AA23</f>
        <v>0.12</v>
      </c>
      <c r="AD23" s="125" t="str">
        <f>IFERROR(IF(AE23="","",IF(AE23&lt;=0.2,"Leve",IF(AE23&lt;=0.4,"Menor",IF(AE23&lt;=0.6,"Moderado",IF(AE23&lt;=0.8,"Mayor","Catastrófico"))))),"")</f>
        <v>Leve</v>
      </c>
      <c r="AE23" s="126">
        <f>IFERROR(IF(T23="Impacto",(P23-(+P23*W23)),IF(T23="Probabilidad",P23,"")),"")</f>
        <v>0.2</v>
      </c>
      <c r="AF23" s="127" t="str">
        <f>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Bajo</v>
      </c>
      <c r="AG23" s="128" t="s">
        <v>31</v>
      </c>
      <c r="AH23" s="129"/>
      <c r="AI23" s="130"/>
      <c r="AJ23" s="131"/>
      <c r="AK23" s="131"/>
      <c r="AL23" s="129"/>
      <c r="AM23" s="176"/>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row>
    <row r="24" spans="1:71" ht="53.25" customHeight="1" x14ac:dyDescent="0.3">
      <c r="A24" s="293"/>
      <c r="B24" s="230"/>
      <c r="C24" s="230"/>
      <c r="D24" s="230"/>
      <c r="E24" s="230"/>
      <c r="F24" s="230"/>
      <c r="G24" s="283"/>
      <c r="H24" s="283"/>
      <c r="I24" s="230"/>
      <c r="J24" s="238"/>
      <c r="K24" s="241"/>
      <c r="L24" s="244"/>
      <c r="M24" s="247"/>
      <c r="N24" s="244">
        <f>IF(NOT(ISERROR(MATCH(M24,_xlfn.ANCHORARRAY(H35),0))),L37&amp;"Por favor no seleccionar los criterios de impacto",M24)</f>
        <v>0</v>
      </c>
      <c r="O24" s="241"/>
      <c r="P24" s="244"/>
      <c r="Q24" s="235"/>
      <c r="R24" s="119">
        <v>2</v>
      </c>
      <c r="S24" s="120"/>
      <c r="T24" s="121" t="str">
        <f t="shared" si="0"/>
        <v/>
      </c>
      <c r="U24" s="122"/>
      <c r="V24" s="122"/>
      <c r="W24" s="123" t="str">
        <f t="shared" ref="W24:W28" si="14">IF(AND(U24="Preventivo",V24="Automático"),"50%",IF(AND(U24="Preventivo",V24="Manual"),"40%",IF(AND(U24="Detectivo",V24="Automático"),"40%",IF(AND(U24="Detectivo",V24="Manual"),"30%",IF(AND(U24="Correctivo",V24="Automático"),"35%",IF(AND(U24="Correctivo",V24="Manual"),"25%",""))))))</f>
        <v/>
      </c>
      <c r="X24" s="122"/>
      <c r="Y24" s="122"/>
      <c r="Z24" s="122"/>
      <c r="AA24" s="145" t="str">
        <f>IFERROR(IF(AND(T23="Probabilidad",T24="Probabilidad"),(AC23-(+AC23*W24)),IF(T24="Probabilidad",(L23-(+L23*W24)),IF(T24="Impacto",AC23,""))),"")</f>
        <v/>
      </c>
      <c r="AB24" s="125" t="str">
        <f t="shared" si="2"/>
        <v/>
      </c>
      <c r="AC24" s="126" t="str">
        <f t="shared" ref="AC24:AC28" si="15">+AA24</f>
        <v/>
      </c>
      <c r="AD24" s="125" t="str">
        <f t="shared" si="4"/>
        <v/>
      </c>
      <c r="AE24" s="126" t="str">
        <f>IFERROR(IF(AND(T23="Impacto",T24="Impacto"),(AE23-(+AE23*W24)),IF(T24="Impacto",(P23-(+P23*W24)),IF(T24="Probabilidad",AE23,""))),"")</f>
        <v/>
      </c>
      <c r="AF24" s="127" t="str">
        <f t="shared" ref="AF24:AF25" si="16">IFERROR(IF(OR(AND(AB24="Muy Baja",AD24="Leve"),AND(AB24="Muy Baja",AD24="Menor"),AND(AB24="Baja",AD24="Leve")),"Bajo",IF(OR(AND(AB24="Muy baja",AD24="Moderado"),AND(AB24="Baja",AD24="Menor"),AND(AB24="Baja",AD24="Moderado"),AND(AB24="Media",AD24="Leve"),AND(AB24="Media",AD24="Menor"),AND(AB24="Media",AD24="Moderado"),AND(AB24="Alta",AD24="Leve"),AND(AB24="Alta",AD24="Menor")),"Moderado",IF(OR(AND(AB24="Muy Baja",AD24="Mayor"),AND(AB24="Baja",AD24="Mayor"),AND(AB24="Media",AD24="Mayor"),AND(AB24="Alta",AD24="Moderado"),AND(AB24="Alta",AD24="Mayor"),AND(AB24="Muy Alta",AD24="Leve"),AND(AB24="Muy Alta",AD24="Menor"),AND(AB24="Muy Alta",AD24="Moderado"),AND(AB24="Muy Alta",AD24="Mayor")),"Alto",IF(OR(AND(AB24="Muy Baja",AD24="Catastrófico"),AND(AB24="Baja",AD24="Catastrófico"),AND(AB24="Media",AD24="Catastrófico"),AND(AB24="Alta",AD24="Catastrófico"),AND(AB24="Muy Alta",AD24="Catastrófico")),"Extremo","")))),"")</f>
        <v/>
      </c>
      <c r="AG24" s="128"/>
      <c r="AH24" s="129"/>
      <c r="AI24" s="130"/>
      <c r="AJ24" s="131"/>
      <c r="AK24" s="131"/>
      <c r="AL24" s="129"/>
      <c r="AM24" s="176"/>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row>
    <row r="25" spans="1:71" ht="68.25" hidden="1" customHeight="1" x14ac:dyDescent="0.3">
      <c r="A25" s="293"/>
      <c r="B25" s="230"/>
      <c r="C25" s="230"/>
      <c r="D25" s="230"/>
      <c r="E25" s="134"/>
      <c r="F25" s="230"/>
      <c r="G25" s="283"/>
      <c r="H25" s="283"/>
      <c r="I25" s="230"/>
      <c r="J25" s="238"/>
      <c r="K25" s="241"/>
      <c r="L25" s="244"/>
      <c r="M25" s="247"/>
      <c r="N25" s="244">
        <f>IF(NOT(ISERROR(MATCH(M25,_xlfn.ANCHORARRAY(H36),0))),L38&amp;"Por favor no seleccionar los criterios de impacto",M25)</f>
        <v>0</v>
      </c>
      <c r="O25" s="241"/>
      <c r="P25" s="244"/>
      <c r="Q25" s="235"/>
      <c r="R25" s="119">
        <v>3</v>
      </c>
      <c r="S25" s="132"/>
      <c r="T25" s="121" t="str">
        <f t="shared" si="0"/>
        <v/>
      </c>
      <c r="U25" s="122"/>
      <c r="V25" s="122"/>
      <c r="W25" s="123" t="str">
        <f t="shared" si="14"/>
        <v/>
      </c>
      <c r="X25" s="122"/>
      <c r="Y25" s="122"/>
      <c r="Z25" s="122"/>
      <c r="AA25" s="124" t="str">
        <f>IFERROR(IF(AND(T24="Probabilidad",T25="Probabilidad"),(AC24-(+AC24*W25)),IF(AND(T24="Impacto",T25="Probabilidad"),(AC23-(+AC23*W25)),IF(T25="Impacto",AC24,""))),"")</f>
        <v/>
      </c>
      <c r="AB25" s="125" t="str">
        <f t="shared" si="2"/>
        <v/>
      </c>
      <c r="AC25" s="126" t="str">
        <f t="shared" si="15"/>
        <v/>
      </c>
      <c r="AD25" s="125" t="str">
        <f t="shared" si="4"/>
        <v/>
      </c>
      <c r="AE25" s="126" t="str">
        <f>IFERROR(IF(AND(T24="Impacto",T25="Impacto"),(AE24-(+AE24*W25)),IF(AND(T24="Probabilidad",T25="Impacto"),(AE23-(+AE23*W25)),IF(T25="Probabilidad",AE24,""))),"")</f>
        <v/>
      </c>
      <c r="AF25" s="127" t="str">
        <f t="shared" si="16"/>
        <v/>
      </c>
      <c r="AG25" s="128"/>
      <c r="AH25" s="129"/>
      <c r="AI25" s="130"/>
      <c r="AJ25" s="131"/>
      <c r="AK25" s="131"/>
      <c r="AL25" s="129"/>
      <c r="AM25" s="176"/>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row>
    <row r="26" spans="1:71" ht="68.25" hidden="1" customHeight="1" x14ac:dyDescent="0.3">
      <c r="A26" s="293"/>
      <c r="B26" s="230"/>
      <c r="C26" s="230"/>
      <c r="D26" s="230"/>
      <c r="E26" s="134"/>
      <c r="F26" s="230"/>
      <c r="G26" s="283"/>
      <c r="H26" s="283"/>
      <c r="I26" s="230"/>
      <c r="J26" s="238"/>
      <c r="K26" s="241"/>
      <c r="L26" s="244"/>
      <c r="M26" s="247"/>
      <c r="N26" s="244">
        <f>IF(NOT(ISERROR(MATCH(M26,_xlfn.ANCHORARRAY(H37),0))),L39&amp;"Por favor no seleccionar los criterios de impacto",M26)</f>
        <v>0</v>
      </c>
      <c r="O26" s="241"/>
      <c r="P26" s="244"/>
      <c r="Q26" s="235"/>
      <c r="R26" s="119">
        <v>4</v>
      </c>
      <c r="S26" s="120"/>
      <c r="T26" s="121" t="str">
        <f t="shared" si="0"/>
        <v/>
      </c>
      <c r="U26" s="122"/>
      <c r="V26" s="122"/>
      <c r="W26" s="123" t="str">
        <f t="shared" si="14"/>
        <v/>
      </c>
      <c r="X26" s="122"/>
      <c r="Y26" s="122"/>
      <c r="Z26" s="122"/>
      <c r="AA26" s="124" t="str">
        <f t="shared" ref="AA26:AA28" si="17">IFERROR(IF(AND(T25="Probabilidad",T26="Probabilidad"),(AC25-(+AC25*W26)),IF(AND(T25="Impacto",T26="Probabilidad"),(AC24-(+AC24*W26)),IF(T26="Impacto",AC25,""))),"")</f>
        <v/>
      </c>
      <c r="AB26" s="125" t="str">
        <f t="shared" si="2"/>
        <v/>
      </c>
      <c r="AC26" s="126" t="str">
        <f t="shared" si="15"/>
        <v/>
      </c>
      <c r="AD26" s="125" t="str">
        <f t="shared" si="4"/>
        <v/>
      </c>
      <c r="AE26" s="126" t="str">
        <f t="shared" ref="AE26:AE28" si="18">IFERROR(IF(AND(T25="Impacto",T26="Impacto"),(AE25-(+AE25*W26)),IF(AND(T25="Probabilidad",T26="Impacto"),(AE24-(+AE24*W26)),IF(T26="Probabilidad",AE25,""))),"")</f>
        <v/>
      </c>
      <c r="AF26" s="127" t="str">
        <f>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28"/>
      <c r="AH26" s="129"/>
      <c r="AI26" s="130"/>
      <c r="AJ26" s="131"/>
      <c r="AK26" s="131"/>
      <c r="AL26" s="129"/>
      <c r="AM26" s="176"/>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row>
    <row r="27" spans="1:71" ht="68.25" hidden="1" customHeight="1" x14ac:dyDescent="0.3">
      <c r="A27" s="293"/>
      <c r="B27" s="230"/>
      <c r="C27" s="230"/>
      <c r="D27" s="230"/>
      <c r="E27" s="134"/>
      <c r="F27" s="230"/>
      <c r="G27" s="283"/>
      <c r="H27" s="283"/>
      <c r="I27" s="230"/>
      <c r="J27" s="238"/>
      <c r="K27" s="241"/>
      <c r="L27" s="244"/>
      <c r="M27" s="247"/>
      <c r="N27" s="244">
        <f>IF(NOT(ISERROR(MATCH(M27,_xlfn.ANCHORARRAY(H38),0))),L40&amp;"Por favor no seleccionar los criterios de impacto",M27)</f>
        <v>0</v>
      </c>
      <c r="O27" s="241"/>
      <c r="P27" s="244"/>
      <c r="Q27" s="235"/>
      <c r="R27" s="119">
        <v>5</v>
      </c>
      <c r="S27" s="120"/>
      <c r="T27" s="121" t="str">
        <f t="shared" si="0"/>
        <v/>
      </c>
      <c r="U27" s="122"/>
      <c r="V27" s="122"/>
      <c r="W27" s="123" t="str">
        <f t="shared" si="14"/>
        <v/>
      </c>
      <c r="X27" s="122"/>
      <c r="Y27" s="122"/>
      <c r="Z27" s="122"/>
      <c r="AA27" s="124" t="str">
        <f t="shared" si="17"/>
        <v/>
      </c>
      <c r="AB27" s="125" t="str">
        <f t="shared" si="2"/>
        <v/>
      </c>
      <c r="AC27" s="126" t="str">
        <f t="shared" si="15"/>
        <v/>
      </c>
      <c r="AD27" s="125" t="str">
        <f t="shared" si="4"/>
        <v/>
      </c>
      <c r="AE27" s="126" t="str">
        <f t="shared" si="18"/>
        <v/>
      </c>
      <c r="AF27" s="127" t="str">
        <f t="shared" ref="AF27:AF28" si="19">IFERROR(IF(OR(AND(AB27="Muy Baja",AD27="Leve"),AND(AB27="Muy Baja",AD27="Menor"),AND(AB27="Baja",AD27="Leve")),"Bajo",IF(OR(AND(AB27="Muy baja",AD27="Moderado"),AND(AB27="Baja",AD27="Menor"),AND(AB27="Baja",AD27="Moderado"),AND(AB27="Media",AD27="Leve"),AND(AB27="Media",AD27="Menor"),AND(AB27="Media",AD27="Moderado"),AND(AB27="Alta",AD27="Leve"),AND(AB27="Alta",AD27="Menor")),"Moderado",IF(OR(AND(AB27="Muy Baja",AD27="Mayor"),AND(AB27="Baja",AD27="Mayor"),AND(AB27="Media",AD27="Mayor"),AND(AB27="Alta",AD27="Moderado"),AND(AB27="Alta",AD27="Mayor"),AND(AB27="Muy Alta",AD27="Leve"),AND(AB27="Muy Alta",AD27="Menor"),AND(AB27="Muy Alta",AD27="Moderado"),AND(AB27="Muy Alta",AD27="Mayor")),"Alto",IF(OR(AND(AB27="Muy Baja",AD27="Catastrófico"),AND(AB27="Baja",AD27="Catastrófico"),AND(AB27="Media",AD27="Catastrófico"),AND(AB27="Alta",AD27="Catastrófico"),AND(AB27="Muy Alta",AD27="Catastrófico")),"Extremo","")))),"")</f>
        <v/>
      </c>
      <c r="AG27" s="128"/>
      <c r="AH27" s="129"/>
      <c r="AI27" s="130"/>
      <c r="AJ27" s="131"/>
      <c r="AK27" s="131"/>
      <c r="AL27" s="129"/>
      <c r="AM27" s="176"/>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row>
    <row r="28" spans="1:71" ht="68.25" hidden="1" customHeight="1" thickBot="1" x14ac:dyDescent="0.35">
      <c r="A28" s="294"/>
      <c r="B28" s="232"/>
      <c r="C28" s="232"/>
      <c r="D28" s="232"/>
      <c r="E28" s="177"/>
      <c r="F28" s="232"/>
      <c r="G28" s="285"/>
      <c r="H28" s="285"/>
      <c r="I28" s="232"/>
      <c r="J28" s="295"/>
      <c r="K28" s="296"/>
      <c r="L28" s="290"/>
      <c r="M28" s="297"/>
      <c r="N28" s="290">
        <f>IF(NOT(ISERROR(MATCH(M28,_xlfn.ANCHORARRAY(H39),0))),L41&amp;"Por favor no seleccionar los criterios de impacto",M28)</f>
        <v>0</v>
      </c>
      <c r="O28" s="296"/>
      <c r="P28" s="290"/>
      <c r="Q28" s="291"/>
      <c r="R28" s="178">
        <v>6</v>
      </c>
      <c r="S28" s="179"/>
      <c r="T28" s="180" t="str">
        <f t="shared" si="0"/>
        <v/>
      </c>
      <c r="U28" s="181"/>
      <c r="V28" s="181"/>
      <c r="W28" s="182" t="str">
        <f t="shared" si="14"/>
        <v/>
      </c>
      <c r="X28" s="181"/>
      <c r="Y28" s="181"/>
      <c r="Z28" s="181"/>
      <c r="AA28" s="183" t="str">
        <f t="shared" si="17"/>
        <v/>
      </c>
      <c r="AB28" s="184" t="str">
        <f t="shared" si="2"/>
        <v/>
      </c>
      <c r="AC28" s="182" t="str">
        <f t="shared" si="15"/>
        <v/>
      </c>
      <c r="AD28" s="184" t="str">
        <f t="shared" si="4"/>
        <v/>
      </c>
      <c r="AE28" s="182" t="str">
        <f t="shared" si="18"/>
        <v/>
      </c>
      <c r="AF28" s="185" t="str">
        <f t="shared" si="19"/>
        <v/>
      </c>
      <c r="AG28" s="181"/>
      <c r="AH28" s="186"/>
      <c r="AI28" s="187"/>
      <c r="AJ28" s="188"/>
      <c r="AK28" s="188"/>
      <c r="AL28" s="186"/>
      <c r="AM28" s="189"/>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1" ht="81.75" customHeight="1" x14ac:dyDescent="0.3">
      <c r="A29" s="280">
        <v>4</v>
      </c>
      <c r="B29" s="230"/>
      <c r="C29" s="230"/>
      <c r="D29" s="230"/>
      <c r="E29" s="134"/>
      <c r="F29" s="230"/>
      <c r="G29" s="283"/>
      <c r="H29" s="283"/>
      <c r="I29" s="230"/>
      <c r="J29" s="238"/>
      <c r="K29" s="241" t="str">
        <f>IF(J29&lt;=0,"",IF(J29&lt;=2,"Muy Baja",IF(J29&lt;=24,"Baja",IF(J29&lt;=500,"Media",IF(J29&lt;=5000,"Alta","Muy Alta")))))</f>
        <v/>
      </c>
      <c r="L29" s="244" t="str">
        <f>IF(K29="","",IF(K29="Muy Baja",0.2,IF(K29="Baja",0.4,IF(K29="Media",0.6,IF(K29="Alta",0.8,IF(K29="Muy Alta",1,))))))</f>
        <v/>
      </c>
      <c r="M29" s="247"/>
      <c r="N29" s="244">
        <f>IF(NOT(ISERROR(MATCH(M29,'Tabla Impacto'!$B$221:$B$223,0))),'Tabla Impacto'!$F$223&amp;"Por favor no seleccionar los criterios de impacto(Afectación Económica o presupuestal y Pérdida Reputacional)",M29)</f>
        <v>0</v>
      </c>
      <c r="O29" s="241" t="str">
        <f>IF(OR(N29='Tabla Impacto'!$C$11,N29='Tabla Impacto'!$D$11),"Leve",IF(OR(N29='Tabla Impacto'!$C$12,N29='Tabla Impacto'!$D$12),"Menor",IF(OR(N29='Tabla Impacto'!$C$13,N29='Tabla Impacto'!$D$13),"Moderado",IF(OR(N29='Tabla Impacto'!$C$14,N29='Tabla Impacto'!$D$14),"Mayor",IF(OR(N29='Tabla Impacto'!$C$15,N29='Tabla Impacto'!$D$15),"Catastrófico","")))))</f>
        <v/>
      </c>
      <c r="P29" s="244" t="str">
        <f>IF(O29="","",IF(O29="Leve",0.2,IF(O29="Menor",0.4,IF(O29="Moderado",0.6,IF(O29="Mayor",0.8,IF(O29="Catastrófico",1,))))))</f>
        <v/>
      </c>
      <c r="Q29" s="235" t="str">
        <f>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
      </c>
      <c r="R29" s="160">
        <v>1</v>
      </c>
      <c r="S29" s="161"/>
      <c r="T29" s="162" t="str">
        <f t="shared" si="0"/>
        <v/>
      </c>
      <c r="U29" s="163"/>
      <c r="V29" s="163"/>
      <c r="W29" s="164" t="str">
        <f>IF(AND(U29="Preventivo",V29="Automático"),"50%",IF(AND(U29="Preventivo",V29="Manual"),"40%",IF(AND(U29="Detectivo",V29="Automático"),"40%",IF(AND(U29="Detectivo",V29="Manual"),"30%",IF(AND(U29="Correctivo",V29="Automático"),"35%",IF(AND(U29="Correctivo",V29="Manual"),"25%",""))))))</f>
        <v/>
      </c>
      <c r="X29" s="163"/>
      <c r="Y29" s="163"/>
      <c r="Z29" s="163"/>
      <c r="AA29" s="165" t="str">
        <f>IFERROR(IF(T29="Probabilidad",(L29-(+L29*W29)),IF(T29="Impacto",L29,"")),"")</f>
        <v/>
      </c>
      <c r="AB29" s="166" t="str">
        <f>IFERROR(IF(AA29="","",IF(AA29&lt;=0.2,"Muy Baja",IF(AA29&lt;=0.4,"Baja",IF(AA29&lt;=0.6,"Media",IF(AA29&lt;=0.8,"Alta","Muy Alta"))))),"")</f>
        <v/>
      </c>
      <c r="AC29" s="167" t="str">
        <f>+AA29</f>
        <v/>
      </c>
      <c r="AD29" s="166" t="str">
        <f>IFERROR(IF(AE29="","",IF(AE29&lt;=0.2,"Leve",IF(AE29&lt;=0.4,"Menor",IF(AE29&lt;=0.6,"Moderado",IF(AE29&lt;=0.8,"Mayor","Catastrófico"))))),"")</f>
        <v/>
      </c>
      <c r="AE29" s="167" t="str">
        <f>IFERROR(IF(T29="Impacto",(P29-(+P29*W29)),IF(T29="Probabilidad",P29,"")),"")</f>
        <v/>
      </c>
      <c r="AF29" s="168" t="str">
        <f>IFERROR(IF(OR(AND(AB29="Muy Baja",AD29="Leve"),AND(AB29="Muy Baja",AD29="Menor"),AND(AB29="Baja",AD29="Leve")),"Bajo",IF(OR(AND(AB29="Muy baja",AD29="Moderado"),AND(AB29="Baja",AD29="Menor"),AND(AB29="Baja",AD29="Moderado"),AND(AB29="Media",AD29="Leve"),AND(AB29="Media",AD29="Menor"),AND(AB29="Media",AD29="Moderado"),AND(AB29="Alta",AD29="Leve"),AND(AB29="Alta",AD29="Menor")),"Moderado",IF(OR(AND(AB29="Muy Baja",AD29="Mayor"),AND(AB29="Baja",AD29="Mayor"),AND(AB29="Media",AD29="Mayor"),AND(AB29="Alta",AD29="Moderado"),AND(AB29="Alta",AD29="Mayor"),AND(AB29="Muy Alta",AD29="Leve"),AND(AB29="Muy Alta",AD29="Menor"),AND(AB29="Muy Alta",AD29="Moderado"),AND(AB29="Muy Alta",AD29="Mayor")),"Alto",IF(OR(AND(AB29="Muy Baja",AD29="Catastrófico"),AND(AB29="Baja",AD29="Catastrófico"),AND(AB29="Media",AD29="Catastrófico"),AND(AB29="Alta",AD29="Catastrófico"),AND(AB29="Muy Alta",AD29="Catastrófico")),"Extremo","")))),"")</f>
        <v/>
      </c>
      <c r="AG29" s="169"/>
      <c r="AH29" s="135"/>
      <c r="AI29" s="159"/>
      <c r="AJ29" s="170"/>
      <c r="AK29" s="170"/>
      <c r="AL29" s="135"/>
      <c r="AM29" s="159"/>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1" ht="68.45" customHeight="1" x14ac:dyDescent="0.3">
      <c r="A30" s="280"/>
      <c r="B30" s="230"/>
      <c r="C30" s="230"/>
      <c r="D30" s="230"/>
      <c r="E30" s="134"/>
      <c r="F30" s="230"/>
      <c r="G30" s="283"/>
      <c r="H30" s="283"/>
      <c r="I30" s="230"/>
      <c r="J30" s="238"/>
      <c r="K30" s="241"/>
      <c r="L30" s="244"/>
      <c r="M30" s="247"/>
      <c r="N30" s="244">
        <f>IF(NOT(ISERROR(MATCH(M30,_xlfn.ANCHORARRAY(H41),0))),L43&amp;"Por favor no seleccionar los criterios de impacto",M30)</f>
        <v>0</v>
      </c>
      <c r="O30" s="241"/>
      <c r="P30" s="244"/>
      <c r="Q30" s="235"/>
      <c r="R30" s="119">
        <v>2</v>
      </c>
      <c r="S30" s="120"/>
      <c r="T30" s="121" t="str">
        <f t="shared" si="0"/>
        <v/>
      </c>
      <c r="U30" s="122"/>
      <c r="V30" s="122"/>
      <c r="W30" s="123" t="str">
        <f t="shared" ref="W30:W34" si="20">IF(AND(U30="Preventivo",V30="Automático"),"50%",IF(AND(U30="Preventivo",V30="Manual"),"40%",IF(AND(U30="Detectivo",V30="Automático"),"40%",IF(AND(U30="Detectivo",V30="Manual"),"30%",IF(AND(U30="Correctivo",V30="Automático"),"35%",IF(AND(U30="Correctivo",V30="Manual"),"25%",""))))))</f>
        <v/>
      </c>
      <c r="X30" s="122"/>
      <c r="Y30" s="122"/>
      <c r="Z30" s="122"/>
      <c r="AA30" s="124" t="str">
        <f>IFERROR(IF(AND(T29="Probabilidad",T30="Probabilidad"),(AC29-(+AC29*W30)),IF(T30="Probabilidad",(L29-(+L29*W30)),IF(T30="Impacto",AC29,""))),"")</f>
        <v/>
      </c>
      <c r="AB30" s="125" t="str">
        <f t="shared" si="2"/>
        <v/>
      </c>
      <c r="AC30" s="126" t="str">
        <f t="shared" ref="AC30:AC34" si="21">+AA30</f>
        <v/>
      </c>
      <c r="AD30" s="125" t="str">
        <f t="shared" si="4"/>
        <v/>
      </c>
      <c r="AE30" s="126" t="str">
        <f>IFERROR(IF(AND(T29="Impacto",T30="Impacto"),(AE29-(+AE29*W30)),IF(T30="Impacto",(P29-(+P29*W30)),IF(T30="Probabilidad",AE29,""))),"")</f>
        <v/>
      </c>
      <c r="AF30" s="127" t="str">
        <f t="shared" ref="AF30:AF31" si="22">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
      </c>
      <c r="AG30" s="128"/>
      <c r="AH30" s="129"/>
      <c r="AI30" s="130"/>
      <c r="AJ30" s="131"/>
      <c r="AK30" s="131"/>
      <c r="AL30" s="129"/>
      <c r="AM30" s="130"/>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row>
    <row r="31" spans="1:71" ht="68.45" customHeight="1" x14ac:dyDescent="0.3">
      <c r="A31" s="280"/>
      <c r="B31" s="230"/>
      <c r="C31" s="230"/>
      <c r="D31" s="230"/>
      <c r="E31" s="134"/>
      <c r="F31" s="230"/>
      <c r="G31" s="283"/>
      <c r="H31" s="283"/>
      <c r="I31" s="230"/>
      <c r="J31" s="238"/>
      <c r="K31" s="241"/>
      <c r="L31" s="244"/>
      <c r="M31" s="247"/>
      <c r="N31" s="244">
        <f>IF(NOT(ISERROR(MATCH(M31,_xlfn.ANCHORARRAY(H42),0))),L44&amp;"Por favor no seleccionar los criterios de impacto",M31)</f>
        <v>0</v>
      </c>
      <c r="O31" s="241"/>
      <c r="P31" s="244"/>
      <c r="Q31" s="235"/>
      <c r="R31" s="119">
        <v>3</v>
      </c>
      <c r="S31" s="132"/>
      <c r="T31" s="121" t="str">
        <f t="shared" si="0"/>
        <v/>
      </c>
      <c r="U31" s="122"/>
      <c r="V31" s="122"/>
      <c r="W31" s="123" t="str">
        <f t="shared" si="20"/>
        <v/>
      </c>
      <c r="X31" s="122"/>
      <c r="Y31" s="122"/>
      <c r="Z31" s="122"/>
      <c r="AA31" s="124" t="str">
        <f>IFERROR(IF(AND(T30="Probabilidad",T31="Probabilidad"),(AC30-(+AC30*W31)),IF(AND(T30="Impacto",T31="Probabilidad"),(AC29-(+AC29*W31)),IF(T31="Impacto",AC30,""))),"")</f>
        <v/>
      </c>
      <c r="AB31" s="125" t="str">
        <f t="shared" si="2"/>
        <v/>
      </c>
      <c r="AC31" s="126" t="str">
        <f t="shared" si="21"/>
        <v/>
      </c>
      <c r="AD31" s="125" t="str">
        <f t="shared" si="4"/>
        <v/>
      </c>
      <c r="AE31" s="126" t="str">
        <f>IFERROR(IF(AND(T30="Impacto",T31="Impacto"),(AE30-(+AE30*W31)),IF(AND(T30="Probabilidad",T31="Impacto"),(AE29-(+AE29*W31)),IF(T31="Probabilidad",AE30,""))),"")</f>
        <v/>
      </c>
      <c r="AF31" s="127" t="str">
        <f t="shared" si="22"/>
        <v/>
      </c>
      <c r="AG31" s="128"/>
      <c r="AH31" s="129"/>
      <c r="AI31" s="130"/>
      <c r="AJ31" s="131"/>
      <c r="AK31" s="131"/>
      <c r="AL31" s="129"/>
      <c r="AM31" s="130"/>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1" ht="68.45" customHeight="1" x14ac:dyDescent="0.3">
      <c r="A32" s="280"/>
      <c r="B32" s="230"/>
      <c r="C32" s="230"/>
      <c r="D32" s="230"/>
      <c r="E32" s="134"/>
      <c r="F32" s="230"/>
      <c r="G32" s="283"/>
      <c r="H32" s="283"/>
      <c r="I32" s="230"/>
      <c r="J32" s="238"/>
      <c r="K32" s="241"/>
      <c r="L32" s="244"/>
      <c r="M32" s="247"/>
      <c r="N32" s="244">
        <f>IF(NOT(ISERROR(MATCH(M32,_xlfn.ANCHORARRAY(H43),0))),L45&amp;"Por favor no seleccionar los criterios de impacto",M32)</f>
        <v>0</v>
      </c>
      <c r="O32" s="241"/>
      <c r="P32" s="244"/>
      <c r="Q32" s="235"/>
      <c r="R32" s="119">
        <v>4</v>
      </c>
      <c r="S32" s="120"/>
      <c r="T32" s="121" t="str">
        <f t="shared" si="0"/>
        <v/>
      </c>
      <c r="U32" s="122"/>
      <c r="V32" s="122"/>
      <c r="W32" s="123" t="str">
        <f t="shared" si="20"/>
        <v/>
      </c>
      <c r="X32" s="122"/>
      <c r="Y32" s="122"/>
      <c r="Z32" s="122"/>
      <c r="AA32" s="124" t="str">
        <f t="shared" ref="AA32:AA34" si="23">IFERROR(IF(AND(T31="Probabilidad",T32="Probabilidad"),(AC31-(+AC31*W32)),IF(AND(T31="Impacto",T32="Probabilidad"),(AC30-(+AC30*W32)),IF(T32="Impacto",AC31,""))),"")</f>
        <v/>
      </c>
      <c r="AB32" s="125" t="str">
        <f t="shared" si="2"/>
        <v/>
      </c>
      <c r="AC32" s="126" t="str">
        <f t="shared" si="21"/>
        <v/>
      </c>
      <c r="AD32" s="125" t="str">
        <f t="shared" si="4"/>
        <v/>
      </c>
      <c r="AE32" s="126" t="str">
        <f t="shared" ref="AE32:AE34" si="24">IFERROR(IF(AND(T31="Impacto",T32="Impacto"),(AE31-(+AE31*W32)),IF(AND(T31="Probabilidad",T32="Impacto"),(AE30-(+AE30*W32)),IF(T32="Probabilidad",AE31,""))),"")</f>
        <v/>
      </c>
      <c r="AF32" s="127" t="str">
        <f>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
      </c>
      <c r="AG32" s="128"/>
      <c r="AH32" s="129"/>
      <c r="AI32" s="130"/>
      <c r="AJ32" s="131"/>
      <c r="AK32" s="131"/>
      <c r="AL32" s="129"/>
      <c r="AM32" s="130"/>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row>
    <row r="33" spans="1:71" ht="68.45" customHeight="1" x14ac:dyDescent="0.3">
      <c r="A33" s="280"/>
      <c r="B33" s="230"/>
      <c r="C33" s="230"/>
      <c r="D33" s="230"/>
      <c r="E33" s="134"/>
      <c r="F33" s="230"/>
      <c r="G33" s="283"/>
      <c r="H33" s="283"/>
      <c r="I33" s="230"/>
      <c r="J33" s="238"/>
      <c r="K33" s="241"/>
      <c r="L33" s="244"/>
      <c r="M33" s="247"/>
      <c r="N33" s="244">
        <f>IF(NOT(ISERROR(MATCH(M33,_xlfn.ANCHORARRAY(H44),0))),L46&amp;"Por favor no seleccionar los criterios de impacto",M33)</f>
        <v>0</v>
      </c>
      <c r="O33" s="241"/>
      <c r="P33" s="244"/>
      <c r="Q33" s="235"/>
      <c r="R33" s="119">
        <v>5</v>
      </c>
      <c r="S33" s="120"/>
      <c r="T33" s="121" t="str">
        <f t="shared" si="0"/>
        <v/>
      </c>
      <c r="U33" s="122"/>
      <c r="V33" s="122"/>
      <c r="W33" s="123" t="str">
        <f t="shared" si="20"/>
        <v/>
      </c>
      <c r="X33" s="122"/>
      <c r="Y33" s="122"/>
      <c r="Z33" s="122"/>
      <c r="AA33" s="124"/>
      <c r="AB33" s="125" t="str">
        <f>IFERROR(IF(AA33="","",IF(AA33&lt;=0.2,"Muy Baja",IF(AA33&lt;=0.4,"Baja",IF(AA33&lt;=0.6,"Media",IF(AA33&lt;=0.8,"Alta","Muy Alta"))))),"")</f>
        <v/>
      </c>
      <c r="AC33" s="126"/>
      <c r="AD33" s="125" t="str">
        <f t="shared" si="4"/>
        <v/>
      </c>
      <c r="AE33" s="126" t="str">
        <f t="shared" si="24"/>
        <v/>
      </c>
      <c r="AF33" s="127" t="str">
        <f t="shared" ref="AF33:AF34" si="25">IFERROR(IF(OR(AND(AB33="Muy Baja",AD33="Leve"),AND(AB33="Muy Baja",AD33="Menor"),AND(AB33="Baja",AD33="Leve")),"Bajo",IF(OR(AND(AB33="Muy baja",AD33="Moderado"),AND(AB33="Baja",AD33="Menor"),AND(AB33="Baja",AD33="Moderado"),AND(AB33="Media",AD33="Leve"),AND(AB33="Media",AD33="Menor"),AND(AB33="Media",AD33="Moderado"),AND(AB33="Alta",AD33="Leve"),AND(AB33="Alta",AD33="Menor")),"Moderado",IF(OR(AND(AB33="Muy Baja",AD33="Mayor"),AND(AB33="Baja",AD33="Mayor"),AND(AB33="Media",AD33="Mayor"),AND(AB33="Alta",AD33="Moderado"),AND(AB33="Alta",AD33="Mayor"),AND(AB33="Muy Alta",AD33="Leve"),AND(AB33="Muy Alta",AD33="Menor"),AND(AB33="Muy Alta",AD33="Moderado"),AND(AB33="Muy Alta",AD33="Mayor")),"Alto",IF(OR(AND(AB33="Muy Baja",AD33="Catastrófico"),AND(AB33="Baja",AD33="Catastrófico"),AND(AB33="Media",AD33="Catastrófico"),AND(AB33="Alta",AD33="Catastrófico"),AND(AB33="Muy Alta",AD33="Catastrófico")),"Extremo","")))),"")</f>
        <v/>
      </c>
      <c r="AG33" s="128"/>
      <c r="AH33" s="129"/>
      <c r="AI33" s="130"/>
      <c r="AJ33" s="131"/>
      <c r="AK33" s="131"/>
      <c r="AL33" s="129"/>
      <c r="AM33" s="130"/>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1:71" ht="68.45" customHeight="1" x14ac:dyDescent="0.3">
      <c r="A34" s="281"/>
      <c r="B34" s="231"/>
      <c r="C34" s="231"/>
      <c r="D34" s="231"/>
      <c r="E34" s="135"/>
      <c r="F34" s="231"/>
      <c r="G34" s="284"/>
      <c r="H34" s="284"/>
      <c r="I34" s="231"/>
      <c r="J34" s="239"/>
      <c r="K34" s="242"/>
      <c r="L34" s="245"/>
      <c r="M34" s="248"/>
      <c r="N34" s="245">
        <f>IF(NOT(ISERROR(MATCH(M34,_xlfn.ANCHORARRAY(H45),0))),L47&amp;"Por favor no seleccionar los criterios de impacto",M34)</f>
        <v>0</v>
      </c>
      <c r="O34" s="242"/>
      <c r="P34" s="245"/>
      <c r="Q34" s="236"/>
      <c r="R34" s="119">
        <v>6</v>
      </c>
      <c r="S34" s="120"/>
      <c r="T34" s="121" t="str">
        <f t="shared" si="0"/>
        <v/>
      </c>
      <c r="U34" s="122"/>
      <c r="V34" s="122"/>
      <c r="W34" s="123" t="str">
        <f t="shared" si="20"/>
        <v/>
      </c>
      <c r="X34" s="122"/>
      <c r="Y34" s="122"/>
      <c r="Z34" s="122"/>
      <c r="AA34" s="124" t="str">
        <f t="shared" si="23"/>
        <v/>
      </c>
      <c r="AB34" s="125" t="str">
        <f t="shared" si="2"/>
        <v/>
      </c>
      <c r="AC34" s="126" t="str">
        <f t="shared" si="21"/>
        <v/>
      </c>
      <c r="AD34" s="125" t="str">
        <f t="shared" si="4"/>
        <v/>
      </c>
      <c r="AE34" s="126" t="str">
        <f t="shared" si="24"/>
        <v/>
      </c>
      <c r="AF34" s="127" t="str">
        <f t="shared" si="25"/>
        <v/>
      </c>
      <c r="AG34" s="128"/>
      <c r="AH34" s="129"/>
      <c r="AI34" s="130"/>
      <c r="AJ34" s="131"/>
      <c r="AK34" s="131"/>
      <c r="AL34" s="129"/>
      <c r="AM34" s="130"/>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row>
    <row r="35" spans="1:71" ht="68.45" customHeight="1" x14ac:dyDescent="0.3">
      <c r="A35" s="279">
        <v>5</v>
      </c>
      <c r="B35" s="229"/>
      <c r="C35" s="229"/>
      <c r="D35" s="229"/>
      <c r="E35" s="133"/>
      <c r="F35" s="229"/>
      <c r="G35" s="282"/>
      <c r="H35" s="282"/>
      <c r="I35" s="229"/>
      <c r="J35" s="237"/>
      <c r="K35" s="240" t="str">
        <f>IF(J35&lt;=0,"",IF(J35&lt;=2,"Muy Baja",IF(J35&lt;=24,"Baja",IF(J35&lt;=500,"Media",IF(J35&lt;=5000,"Alta","Muy Alta")))))</f>
        <v/>
      </c>
      <c r="L35" s="243" t="str">
        <f>IF(K35="","",IF(K35="Muy Baja",0.2,IF(K35="Baja",0.4,IF(K35="Media",0.6,IF(K35="Alta",0.8,IF(K35="Muy Alta",1,))))))</f>
        <v/>
      </c>
      <c r="M35" s="246"/>
      <c r="N35" s="243">
        <f>IF(NOT(ISERROR(MATCH(M35,'Tabla Impacto'!$B$221:$B$223,0))),'Tabla Impacto'!$F$223&amp;"Por favor no seleccionar los criterios de impacto(Afectación Económica o presupuestal y Pérdida Reputacional)",M35)</f>
        <v>0</v>
      </c>
      <c r="O35" s="240" t="str">
        <f>IF(OR(N35='Tabla Impacto'!$C$11,N35='Tabla Impacto'!$D$11),"Leve",IF(OR(N35='Tabla Impacto'!$C$12,N35='Tabla Impacto'!$D$12),"Menor",IF(OR(N35='Tabla Impacto'!$C$13,N35='Tabla Impacto'!$D$13),"Moderado",IF(OR(N35='Tabla Impacto'!$C$14,N35='Tabla Impacto'!$D$14),"Mayor",IF(OR(N35='Tabla Impacto'!$C$15,N35='Tabla Impacto'!$D$15),"Catastrófico","")))))</f>
        <v/>
      </c>
      <c r="P35" s="243" t="str">
        <f>IF(O35="","",IF(O35="Leve",0.2,IF(O35="Menor",0.4,IF(O35="Moderado",0.6,IF(O35="Mayor",0.8,IF(O35="Catastrófico",1,))))))</f>
        <v/>
      </c>
      <c r="Q35" s="234" t="str">
        <f>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
      </c>
      <c r="R35" s="119">
        <v>1</v>
      </c>
      <c r="S35" s="120"/>
      <c r="T35" s="121" t="str">
        <f t="shared" si="0"/>
        <v/>
      </c>
      <c r="U35" s="122"/>
      <c r="V35" s="122"/>
      <c r="W35" s="123" t="str">
        <f>IF(AND(U35="Preventivo",V35="Automático"),"50%",IF(AND(U35="Preventivo",V35="Manual"),"40%",IF(AND(U35="Detectivo",V35="Automático"),"40%",IF(AND(U35="Detectivo",V35="Manual"),"30%",IF(AND(U35="Correctivo",V35="Automático"),"35%",IF(AND(U35="Correctivo",V35="Manual"),"25%",""))))))</f>
        <v/>
      </c>
      <c r="X35" s="122"/>
      <c r="Y35" s="122"/>
      <c r="Z35" s="122"/>
      <c r="AA35" s="124" t="str">
        <f>IFERROR(IF(T35="Probabilidad",(L35-(+L35*W35)),IF(T35="Impacto",L35,"")),"")</f>
        <v/>
      </c>
      <c r="AB35" s="125" t="str">
        <f>IFERROR(IF(AA35="","",IF(AA35&lt;=0.2,"Muy Baja",IF(AA35&lt;=0.4,"Baja",IF(AA35&lt;=0.6,"Media",IF(AA35&lt;=0.8,"Alta","Muy Alta"))))),"")</f>
        <v/>
      </c>
      <c r="AC35" s="126" t="str">
        <f>+AA35</f>
        <v/>
      </c>
      <c r="AD35" s="125" t="str">
        <f>IFERROR(IF(AE35="","",IF(AE35&lt;=0.2,"Leve",IF(AE35&lt;=0.4,"Menor",IF(AE35&lt;=0.6,"Moderado",IF(AE35&lt;=0.8,"Mayor","Catastrófico"))))),"")</f>
        <v/>
      </c>
      <c r="AE35" s="126" t="str">
        <f>IFERROR(IF(T35="Impacto",(P35-(+P35*W35)),IF(T35="Probabilidad",P35,"")),"")</f>
        <v/>
      </c>
      <c r="AF35" s="127" t="str">
        <f>IFERROR(IF(OR(AND(AB35="Muy Baja",AD35="Leve"),AND(AB35="Muy Baja",AD35="Menor"),AND(AB35="Baja",AD35="Leve")),"Bajo",IF(OR(AND(AB35="Muy baja",AD35="Moderado"),AND(AB35="Baja",AD35="Menor"),AND(AB35="Baja",AD35="Moderado"),AND(AB35="Media",AD35="Leve"),AND(AB35="Media",AD35="Menor"),AND(AB35="Media",AD35="Moderado"),AND(AB35="Alta",AD35="Leve"),AND(AB35="Alta",AD35="Menor")),"Moderado",IF(OR(AND(AB35="Muy Baja",AD35="Mayor"),AND(AB35="Baja",AD35="Mayor"),AND(AB35="Media",AD35="Mayor"),AND(AB35="Alta",AD35="Moderado"),AND(AB35="Alta",AD35="Mayor"),AND(AB35="Muy Alta",AD35="Leve"),AND(AB35="Muy Alta",AD35="Menor"),AND(AB35="Muy Alta",AD35="Moderado"),AND(AB35="Muy Alta",AD35="Mayor")),"Alto",IF(OR(AND(AB35="Muy Baja",AD35="Catastrófico"),AND(AB35="Baja",AD35="Catastrófico"),AND(AB35="Media",AD35="Catastrófico"),AND(AB35="Alta",AD35="Catastrófico"),AND(AB35="Muy Alta",AD35="Catastrófico")),"Extremo","")))),"")</f>
        <v/>
      </c>
      <c r="AG35" s="128"/>
      <c r="AH35" s="129"/>
      <c r="AI35" s="130"/>
      <c r="AJ35" s="131"/>
      <c r="AK35" s="131"/>
      <c r="AL35" s="129"/>
      <c r="AM35" s="130"/>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row>
    <row r="36" spans="1:71" ht="68.45" customHeight="1" x14ac:dyDescent="0.3">
      <c r="A36" s="280"/>
      <c r="B36" s="230"/>
      <c r="C36" s="230"/>
      <c r="D36" s="230"/>
      <c r="E36" s="134"/>
      <c r="F36" s="230"/>
      <c r="G36" s="283"/>
      <c r="H36" s="283"/>
      <c r="I36" s="230"/>
      <c r="J36" s="238"/>
      <c r="K36" s="241"/>
      <c r="L36" s="244"/>
      <c r="M36" s="247"/>
      <c r="N36" s="244">
        <f>IF(NOT(ISERROR(MATCH(M36,_xlfn.ANCHORARRAY(H47),0))),L49&amp;"Por favor no seleccionar los criterios de impacto",M36)</f>
        <v>0</v>
      </c>
      <c r="O36" s="241"/>
      <c r="P36" s="244"/>
      <c r="Q36" s="235"/>
      <c r="R36" s="119">
        <v>2</v>
      </c>
      <c r="S36" s="120"/>
      <c r="T36" s="121" t="str">
        <f t="shared" si="0"/>
        <v/>
      </c>
      <c r="U36" s="122"/>
      <c r="V36" s="122"/>
      <c r="W36" s="123" t="str">
        <f t="shared" ref="W36:W40" si="26">IF(AND(U36="Preventivo",V36="Automático"),"50%",IF(AND(U36="Preventivo",V36="Manual"),"40%",IF(AND(U36="Detectivo",V36="Automático"),"40%",IF(AND(U36="Detectivo",V36="Manual"),"30%",IF(AND(U36="Correctivo",V36="Automático"),"35%",IF(AND(U36="Correctivo",V36="Manual"),"25%",""))))))</f>
        <v/>
      </c>
      <c r="X36" s="122"/>
      <c r="Y36" s="122"/>
      <c r="Z36" s="122"/>
      <c r="AA36" s="124" t="str">
        <f>IFERROR(IF(AND(T35="Probabilidad",T36="Probabilidad"),(AC35-(+AC35*W36)),IF(T36="Probabilidad",(L35-(+L35*W36)),IF(T36="Impacto",AC35,""))),"")</f>
        <v/>
      </c>
      <c r="AB36" s="125" t="str">
        <f t="shared" si="2"/>
        <v/>
      </c>
      <c r="AC36" s="126" t="str">
        <f t="shared" ref="AC36:AC40" si="27">+AA36</f>
        <v/>
      </c>
      <c r="AD36" s="125" t="str">
        <f t="shared" si="4"/>
        <v/>
      </c>
      <c r="AE36" s="126" t="str">
        <f>IFERROR(IF(AND(T35="Impacto",T36="Impacto"),(AE35-(+AE35*W36)),IF(T36="Impacto",(P35-(+P35*W36)),IF(T36="Probabilidad",AE35,""))),"")</f>
        <v/>
      </c>
      <c r="AF36" s="127" t="str">
        <f t="shared" ref="AF36:AF37" si="28">IFERROR(IF(OR(AND(AB36="Muy Baja",AD36="Leve"),AND(AB36="Muy Baja",AD36="Menor"),AND(AB36="Baja",AD36="Leve")),"Bajo",IF(OR(AND(AB36="Muy baja",AD36="Moderado"),AND(AB36="Baja",AD36="Menor"),AND(AB36="Baja",AD36="Moderado"),AND(AB36="Media",AD36="Leve"),AND(AB36="Media",AD36="Menor"),AND(AB36="Media",AD36="Moderado"),AND(AB36="Alta",AD36="Leve"),AND(AB36="Alta",AD36="Menor")),"Moderado",IF(OR(AND(AB36="Muy Baja",AD36="Mayor"),AND(AB36="Baja",AD36="Mayor"),AND(AB36="Media",AD36="Mayor"),AND(AB36="Alta",AD36="Moderado"),AND(AB36="Alta",AD36="Mayor"),AND(AB36="Muy Alta",AD36="Leve"),AND(AB36="Muy Alta",AD36="Menor"),AND(AB36="Muy Alta",AD36="Moderado"),AND(AB36="Muy Alta",AD36="Mayor")),"Alto",IF(OR(AND(AB36="Muy Baja",AD36="Catastrófico"),AND(AB36="Baja",AD36="Catastrófico"),AND(AB36="Media",AD36="Catastrófico"),AND(AB36="Alta",AD36="Catastrófico"),AND(AB36="Muy Alta",AD36="Catastrófico")),"Extremo","")))),"")</f>
        <v/>
      </c>
      <c r="AG36" s="128"/>
      <c r="AH36" s="129"/>
      <c r="AI36" s="130"/>
      <c r="AJ36" s="131"/>
      <c r="AK36" s="131"/>
      <c r="AL36" s="129"/>
      <c r="AM36" s="130"/>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row>
    <row r="37" spans="1:71" ht="68.45" customHeight="1" x14ac:dyDescent="0.3">
      <c r="A37" s="280"/>
      <c r="B37" s="230"/>
      <c r="C37" s="230"/>
      <c r="D37" s="230"/>
      <c r="E37" s="134"/>
      <c r="F37" s="230"/>
      <c r="G37" s="283"/>
      <c r="H37" s="283"/>
      <c r="I37" s="230"/>
      <c r="J37" s="238"/>
      <c r="K37" s="241"/>
      <c r="L37" s="244"/>
      <c r="M37" s="247"/>
      <c r="N37" s="244">
        <f>IF(NOT(ISERROR(MATCH(M37,_xlfn.ANCHORARRAY(H48),0))),L50&amp;"Por favor no seleccionar los criterios de impacto",M37)</f>
        <v>0</v>
      </c>
      <c r="O37" s="241"/>
      <c r="P37" s="244"/>
      <c r="Q37" s="235"/>
      <c r="R37" s="119">
        <v>3</v>
      </c>
      <c r="S37" s="132"/>
      <c r="T37" s="121" t="str">
        <f t="shared" si="0"/>
        <v/>
      </c>
      <c r="U37" s="122"/>
      <c r="V37" s="122"/>
      <c r="W37" s="123" t="str">
        <f t="shared" si="26"/>
        <v/>
      </c>
      <c r="X37" s="122"/>
      <c r="Y37" s="122"/>
      <c r="Z37" s="122"/>
      <c r="AA37" s="124" t="str">
        <f>IFERROR(IF(AND(T36="Probabilidad",T37="Probabilidad"),(AC36-(+AC36*W37)),IF(AND(T36="Impacto",T37="Probabilidad"),(AC35-(+AC35*W37)),IF(T37="Impacto",AC36,""))),"")</f>
        <v/>
      </c>
      <c r="AB37" s="125" t="str">
        <f t="shared" si="2"/>
        <v/>
      </c>
      <c r="AC37" s="126" t="str">
        <f t="shared" si="27"/>
        <v/>
      </c>
      <c r="AD37" s="125" t="str">
        <f t="shared" si="4"/>
        <v/>
      </c>
      <c r="AE37" s="126" t="str">
        <f>IFERROR(IF(AND(T36="Impacto",T37="Impacto"),(AE36-(+AE36*W37)),IF(AND(T36="Probabilidad",T37="Impacto"),(AE35-(+AE35*W37)),IF(T37="Probabilidad",AE36,""))),"")</f>
        <v/>
      </c>
      <c r="AF37" s="127" t="str">
        <f t="shared" si="28"/>
        <v/>
      </c>
      <c r="AG37" s="128"/>
      <c r="AH37" s="129"/>
      <c r="AI37" s="130"/>
      <c r="AJ37" s="131"/>
      <c r="AK37" s="131"/>
      <c r="AL37" s="129"/>
      <c r="AM37" s="130"/>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row>
    <row r="38" spans="1:71" ht="68.45" customHeight="1" x14ac:dyDescent="0.3">
      <c r="A38" s="280"/>
      <c r="B38" s="230"/>
      <c r="C38" s="230"/>
      <c r="D38" s="230"/>
      <c r="E38" s="134"/>
      <c r="F38" s="230"/>
      <c r="G38" s="283"/>
      <c r="H38" s="283"/>
      <c r="I38" s="230"/>
      <c r="J38" s="238"/>
      <c r="K38" s="241"/>
      <c r="L38" s="244"/>
      <c r="M38" s="247"/>
      <c r="N38" s="244">
        <f>IF(NOT(ISERROR(MATCH(M38,_xlfn.ANCHORARRAY(H49),0))),L51&amp;"Por favor no seleccionar los criterios de impacto",M38)</f>
        <v>0</v>
      </c>
      <c r="O38" s="241"/>
      <c r="P38" s="244"/>
      <c r="Q38" s="235"/>
      <c r="R38" s="119">
        <v>4</v>
      </c>
      <c r="S38" s="120"/>
      <c r="T38" s="121" t="str">
        <f t="shared" si="0"/>
        <v/>
      </c>
      <c r="U38" s="122"/>
      <c r="V38" s="122"/>
      <c r="W38" s="123" t="str">
        <f t="shared" si="26"/>
        <v/>
      </c>
      <c r="X38" s="122"/>
      <c r="Y38" s="122"/>
      <c r="Z38" s="122"/>
      <c r="AA38" s="124" t="str">
        <f t="shared" ref="AA38:AA40" si="29">IFERROR(IF(AND(T37="Probabilidad",T38="Probabilidad"),(AC37-(+AC37*W38)),IF(AND(T37="Impacto",T38="Probabilidad"),(AC36-(+AC36*W38)),IF(T38="Impacto",AC37,""))),"")</f>
        <v/>
      </c>
      <c r="AB38" s="125" t="str">
        <f t="shared" si="2"/>
        <v/>
      </c>
      <c r="AC38" s="126" t="str">
        <f t="shared" si="27"/>
        <v/>
      </c>
      <c r="AD38" s="125" t="str">
        <f t="shared" si="4"/>
        <v/>
      </c>
      <c r="AE38" s="126" t="str">
        <f t="shared" ref="AE38:AE40" si="30">IFERROR(IF(AND(T37="Impacto",T38="Impacto"),(AE37-(+AE37*W38)),IF(AND(T37="Probabilidad",T38="Impacto"),(AE36-(+AE36*W38)),IF(T38="Probabilidad",AE37,""))),"")</f>
        <v/>
      </c>
      <c r="AF38" s="127" t="str">
        <f>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
      </c>
      <c r="AG38" s="128"/>
      <c r="AH38" s="129"/>
      <c r="AI38" s="130"/>
      <c r="AJ38" s="131"/>
      <c r="AK38" s="131"/>
      <c r="AL38" s="129"/>
      <c r="AM38" s="130"/>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row>
    <row r="39" spans="1:71" ht="68.45" customHeight="1" x14ac:dyDescent="0.3">
      <c r="A39" s="280"/>
      <c r="B39" s="230"/>
      <c r="C39" s="230"/>
      <c r="D39" s="230"/>
      <c r="E39" s="134"/>
      <c r="F39" s="230"/>
      <c r="G39" s="283"/>
      <c r="H39" s="283"/>
      <c r="I39" s="230"/>
      <c r="J39" s="238"/>
      <c r="K39" s="241"/>
      <c r="L39" s="244"/>
      <c r="M39" s="247"/>
      <c r="N39" s="244">
        <f>IF(NOT(ISERROR(MATCH(M39,_xlfn.ANCHORARRAY(H50),0))),L52&amp;"Por favor no seleccionar los criterios de impacto",M39)</f>
        <v>0</v>
      </c>
      <c r="O39" s="241"/>
      <c r="P39" s="244"/>
      <c r="Q39" s="235"/>
      <c r="R39" s="119">
        <v>5</v>
      </c>
      <c r="S39" s="120"/>
      <c r="T39" s="121" t="str">
        <f t="shared" si="0"/>
        <v/>
      </c>
      <c r="U39" s="122"/>
      <c r="V39" s="122"/>
      <c r="W39" s="123" t="str">
        <f t="shared" si="26"/>
        <v/>
      </c>
      <c r="X39" s="122"/>
      <c r="Y39" s="122"/>
      <c r="Z39" s="122"/>
      <c r="AA39" s="124" t="str">
        <f t="shared" si="29"/>
        <v/>
      </c>
      <c r="AB39" s="125" t="str">
        <f t="shared" si="2"/>
        <v/>
      </c>
      <c r="AC39" s="126" t="str">
        <f t="shared" si="27"/>
        <v/>
      </c>
      <c r="AD39" s="125" t="str">
        <f t="shared" si="4"/>
        <v/>
      </c>
      <c r="AE39" s="126" t="str">
        <f t="shared" si="30"/>
        <v/>
      </c>
      <c r="AF39" s="127" t="str">
        <f t="shared" ref="AF39:AF40" si="31">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
      </c>
      <c r="AG39" s="128"/>
      <c r="AH39" s="129"/>
      <c r="AI39" s="130"/>
      <c r="AJ39" s="131"/>
      <c r="AK39" s="131"/>
      <c r="AL39" s="129"/>
      <c r="AM39" s="130"/>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row>
    <row r="40" spans="1:71" ht="68.45" customHeight="1" x14ac:dyDescent="0.3">
      <c r="A40" s="281"/>
      <c r="B40" s="231"/>
      <c r="C40" s="231"/>
      <c r="D40" s="231"/>
      <c r="E40" s="135"/>
      <c r="F40" s="231"/>
      <c r="G40" s="284"/>
      <c r="H40" s="284"/>
      <c r="I40" s="231"/>
      <c r="J40" s="239"/>
      <c r="K40" s="242"/>
      <c r="L40" s="245"/>
      <c r="M40" s="248"/>
      <c r="N40" s="245">
        <f>IF(NOT(ISERROR(MATCH(M40,_xlfn.ANCHORARRAY(H51),0))),L53&amp;"Por favor no seleccionar los criterios de impacto",M40)</f>
        <v>0</v>
      </c>
      <c r="O40" s="242"/>
      <c r="P40" s="245"/>
      <c r="Q40" s="236"/>
      <c r="R40" s="119">
        <v>6</v>
      </c>
      <c r="S40" s="120"/>
      <c r="T40" s="121" t="str">
        <f t="shared" si="0"/>
        <v/>
      </c>
      <c r="U40" s="122"/>
      <c r="V40" s="122"/>
      <c r="W40" s="123" t="str">
        <f t="shared" si="26"/>
        <v/>
      </c>
      <c r="X40" s="122"/>
      <c r="Y40" s="122"/>
      <c r="Z40" s="122"/>
      <c r="AA40" s="124" t="str">
        <f t="shared" si="29"/>
        <v/>
      </c>
      <c r="AB40" s="125" t="str">
        <f t="shared" si="2"/>
        <v/>
      </c>
      <c r="AC40" s="126" t="str">
        <f t="shared" si="27"/>
        <v/>
      </c>
      <c r="AD40" s="125" t="str">
        <f t="shared" si="4"/>
        <v/>
      </c>
      <c r="AE40" s="126" t="str">
        <f t="shared" si="30"/>
        <v/>
      </c>
      <c r="AF40" s="127" t="str">
        <f t="shared" si="31"/>
        <v/>
      </c>
      <c r="AG40" s="128"/>
      <c r="AH40" s="129"/>
      <c r="AI40" s="130"/>
      <c r="AJ40" s="131"/>
      <c r="AK40" s="131"/>
      <c r="AL40" s="129"/>
      <c r="AM40" s="130"/>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row>
    <row r="41" spans="1:71" ht="68.45" customHeight="1" x14ac:dyDescent="0.3">
      <c r="A41" s="279">
        <v>6</v>
      </c>
      <c r="B41" s="229"/>
      <c r="C41" s="229"/>
      <c r="D41" s="229"/>
      <c r="E41" s="133"/>
      <c r="F41" s="229"/>
      <c r="G41" s="282"/>
      <c r="H41" s="282"/>
      <c r="I41" s="229"/>
      <c r="J41" s="237"/>
      <c r="K41" s="240" t="str">
        <f>IF(J41&lt;=0,"",IF(J41&lt;=2,"Muy Baja",IF(J41&lt;=24,"Baja",IF(J41&lt;=500,"Media",IF(J41&lt;=5000,"Alta","Muy Alta")))))</f>
        <v/>
      </c>
      <c r="L41" s="243" t="str">
        <f>IF(K41="","",IF(K41="Muy Baja",0.2,IF(K41="Baja",0.4,IF(K41="Media",0.6,IF(K41="Alta",0.8,IF(K41="Muy Alta",1,))))))</f>
        <v/>
      </c>
      <c r="M41" s="246"/>
      <c r="N41" s="243">
        <f>IF(NOT(ISERROR(MATCH(M41,'Tabla Impacto'!$B$221:$B$223,0))),'Tabla Impacto'!$F$223&amp;"Por favor no seleccionar los criterios de impacto(Afectación Económica o presupuestal y Pérdida Reputacional)",M41)</f>
        <v>0</v>
      </c>
      <c r="O41" s="240" t="str">
        <f>IF(OR(N41='Tabla Impacto'!$C$11,N41='Tabla Impacto'!$D$11),"Leve",IF(OR(N41='Tabla Impacto'!$C$12,N41='Tabla Impacto'!$D$12),"Menor",IF(OR(N41='Tabla Impacto'!$C$13,N41='Tabla Impacto'!$D$13),"Moderado",IF(OR(N41='Tabla Impacto'!$C$14,N41='Tabla Impacto'!$D$14),"Mayor",IF(OR(N41='Tabla Impacto'!$C$15,N41='Tabla Impacto'!$D$15),"Catastrófico","")))))</f>
        <v/>
      </c>
      <c r="P41" s="243" t="str">
        <f>IF(O41="","",IF(O41="Leve",0.2,IF(O41="Menor",0.4,IF(O41="Moderado",0.6,IF(O41="Mayor",0.8,IF(O41="Catastrófico",1,))))))</f>
        <v/>
      </c>
      <c r="Q41" s="234"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
      </c>
      <c r="R41" s="119">
        <v>1</v>
      </c>
      <c r="S41" s="120"/>
      <c r="T41" s="121" t="str">
        <f t="shared" si="0"/>
        <v/>
      </c>
      <c r="U41" s="122"/>
      <c r="V41" s="122"/>
      <c r="W41" s="123" t="str">
        <f>IF(AND(U41="Preventivo",V41="Automático"),"50%",IF(AND(U41="Preventivo",V41="Manual"),"40%",IF(AND(U41="Detectivo",V41="Automático"),"40%",IF(AND(U41="Detectivo",V41="Manual"),"30%",IF(AND(U41="Correctivo",V41="Automático"),"35%",IF(AND(U41="Correctivo",V41="Manual"),"25%",""))))))</f>
        <v/>
      </c>
      <c r="X41" s="122"/>
      <c r="Y41" s="122"/>
      <c r="Z41" s="122"/>
      <c r="AA41" s="124" t="str">
        <f>IFERROR(IF(T41="Probabilidad",(L41-(+L41*W41)),IF(T41="Impacto",L41,"")),"")</f>
        <v/>
      </c>
      <c r="AB41" s="125" t="str">
        <f>IFERROR(IF(AA41="","",IF(AA41&lt;=0.2,"Muy Baja",IF(AA41&lt;=0.4,"Baja",IF(AA41&lt;=0.6,"Media",IF(AA41&lt;=0.8,"Alta","Muy Alta"))))),"")</f>
        <v/>
      </c>
      <c r="AC41" s="126" t="str">
        <f>+AA41</f>
        <v/>
      </c>
      <c r="AD41" s="125" t="str">
        <f>IFERROR(IF(AE41="","",IF(AE41&lt;=0.2,"Leve",IF(AE41&lt;=0.4,"Menor",IF(AE41&lt;=0.6,"Moderado",IF(AE41&lt;=0.8,"Mayor","Catastrófico"))))),"")</f>
        <v/>
      </c>
      <c r="AE41" s="126" t="str">
        <f>IFERROR(IF(T41="Impacto",(P41-(+P41*W41)),IF(T41="Probabilidad",P41,"")),"")</f>
        <v/>
      </c>
      <c r="AF41" s="127" t="str">
        <f>IFERROR(IF(OR(AND(AB41="Muy Baja",AD41="Leve"),AND(AB41="Muy Baja",AD41="Menor"),AND(AB41="Baja",AD41="Leve")),"Bajo",IF(OR(AND(AB41="Muy baja",AD41="Moderado"),AND(AB41="Baja",AD41="Menor"),AND(AB41="Baja",AD41="Moderado"),AND(AB41="Media",AD41="Leve"),AND(AB41="Media",AD41="Menor"),AND(AB41="Media",AD41="Moderado"),AND(AB41="Alta",AD41="Leve"),AND(AB41="Alta",AD41="Menor")),"Moderado",IF(OR(AND(AB41="Muy Baja",AD41="Mayor"),AND(AB41="Baja",AD41="Mayor"),AND(AB41="Media",AD41="Mayor"),AND(AB41="Alta",AD41="Moderado"),AND(AB41="Alta",AD41="Mayor"),AND(AB41="Muy Alta",AD41="Leve"),AND(AB41="Muy Alta",AD41="Menor"),AND(AB41="Muy Alta",AD41="Moderado"),AND(AB41="Muy Alta",AD41="Mayor")),"Alto",IF(OR(AND(AB41="Muy Baja",AD41="Catastrófico"),AND(AB41="Baja",AD41="Catastrófico"),AND(AB41="Media",AD41="Catastrófico"),AND(AB41="Alta",AD41="Catastrófico"),AND(AB41="Muy Alta",AD41="Catastrófico")),"Extremo","")))),"")</f>
        <v/>
      </c>
      <c r="AG41" s="128"/>
      <c r="AH41" s="129"/>
      <c r="AI41" s="130"/>
      <c r="AJ41" s="131"/>
      <c r="AK41" s="131"/>
      <c r="AL41" s="129"/>
      <c r="AM41" s="130"/>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row>
    <row r="42" spans="1:71" ht="68.45" customHeight="1" x14ac:dyDescent="0.3">
      <c r="A42" s="280"/>
      <c r="B42" s="230"/>
      <c r="C42" s="230"/>
      <c r="D42" s="230"/>
      <c r="E42" s="134"/>
      <c r="F42" s="230"/>
      <c r="G42" s="283"/>
      <c r="H42" s="283"/>
      <c r="I42" s="230"/>
      <c r="J42" s="238"/>
      <c r="K42" s="241"/>
      <c r="L42" s="244"/>
      <c r="M42" s="247"/>
      <c r="N42" s="244">
        <f>IF(NOT(ISERROR(MATCH(M42,_xlfn.ANCHORARRAY(H53),0))),L55&amp;"Por favor no seleccionar los criterios de impacto",M42)</f>
        <v>0</v>
      </c>
      <c r="O42" s="241"/>
      <c r="P42" s="244"/>
      <c r="Q42" s="235"/>
      <c r="R42" s="119">
        <v>2</v>
      </c>
      <c r="S42" s="120"/>
      <c r="T42" s="121" t="str">
        <f t="shared" si="0"/>
        <v/>
      </c>
      <c r="U42" s="122"/>
      <c r="V42" s="122"/>
      <c r="W42" s="123" t="str">
        <f t="shared" ref="W42:W46" si="32">IF(AND(U42="Preventivo",V42="Automático"),"50%",IF(AND(U42="Preventivo",V42="Manual"),"40%",IF(AND(U42="Detectivo",V42="Automático"),"40%",IF(AND(U42="Detectivo",V42="Manual"),"30%",IF(AND(U42="Correctivo",V42="Automático"),"35%",IF(AND(U42="Correctivo",V42="Manual"),"25%",""))))))</f>
        <v/>
      </c>
      <c r="X42" s="122"/>
      <c r="Y42" s="122"/>
      <c r="Z42" s="122"/>
      <c r="AA42" s="124" t="str">
        <f>IFERROR(IF(AND(T41="Probabilidad",T42="Probabilidad"),(AC41-(+AC41*W42)),IF(T42="Probabilidad",(L41-(+L41*W42)),IF(T42="Impacto",AC41,""))),"")</f>
        <v/>
      </c>
      <c r="AB42" s="125" t="str">
        <f t="shared" si="2"/>
        <v/>
      </c>
      <c r="AC42" s="126" t="str">
        <f t="shared" ref="AC42:AC46" si="33">+AA42</f>
        <v/>
      </c>
      <c r="AD42" s="125" t="str">
        <f t="shared" si="4"/>
        <v/>
      </c>
      <c r="AE42" s="126" t="str">
        <f>IFERROR(IF(AND(T41="Impacto",T42="Impacto"),(AE41-(+AE41*W42)),IF(T42="Impacto",(P41-(+P41*W42)),IF(T42="Probabilidad",AE41,""))),"")</f>
        <v/>
      </c>
      <c r="AF42" s="127" t="str">
        <f t="shared" ref="AF42:AF43" si="34">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
      </c>
      <c r="AG42" s="128"/>
      <c r="AH42" s="129"/>
      <c r="AI42" s="130"/>
      <c r="AJ42" s="131"/>
      <c r="AK42" s="131"/>
      <c r="AL42" s="129"/>
      <c r="AM42" s="130"/>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row>
    <row r="43" spans="1:71" ht="68.45" customHeight="1" x14ac:dyDescent="0.3">
      <c r="A43" s="280"/>
      <c r="B43" s="230"/>
      <c r="C43" s="230"/>
      <c r="D43" s="230"/>
      <c r="E43" s="134"/>
      <c r="F43" s="230"/>
      <c r="G43" s="283"/>
      <c r="H43" s="283"/>
      <c r="I43" s="230"/>
      <c r="J43" s="238"/>
      <c r="K43" s="241"/>
      <c r="L43" s="244"/>
      <c r="M43" s="247"/>
      <c r="N43" s="244">
        <f>IF(NOT(ISERROR(MATCH(M43,_xlfn.ANCHORARRAY(H54),0))),L56&amp;"Por favor no seleccionar los criterios de impacto",M43)</f>
        <v>0</v>
      </c>
      <c r="O43" s="241"/>
      <c r="P43" s="244"/>
      <c r="Q43" s="235"/>
      <c r="R43" s="119">
        <v>3</v>
      </c>
      <c r="S43" s="132"/>
      <c r="T43" s="121" t="str">
        <f t="shared" si="0"/>
        <v/>
      </c>
      <c r="U43" s="122"/>
      <c r="V43" s="122"/>
      <c r="W43" s="123" t="str">
        <f t="shared" si="32"/>
        <v/>
      </c>
      <c r="X43" s="122"/>
      <c r="Y43" s="122"/>
      <c r="Z43" s="122"/>
      <c r="AA43" s="124" t="str">
        <f>IFERROR(IF(AND(T42="Probabilidad",T43="Probabilidad"),(AC42-(+AC42*W43)),IF(AND(T42="Impacto",T43="Probabilidad"),(AC41-(+AC41*W43)),IF(T43="Impacto",AC42,""))),"")</f>
        <v/>
      </c>
      <c r="AB43" s="125" t="str">
        <f t="shared" si="2"/>
        <v/>
      </c>
      <c r="AC43" s="126" t="str">
        <f t="shared" si="33"/>
        <v/>
      </c>
      <c r="AD43" s="125" t="str">
        <f t="shared" si="4"/>
        <v/>
      </c>
      <c r="AE43" s="126" t="str">
        <f>IFERROR(IF(AND(T42="Impacto",T43="Impacto"),(AE42-(+AE42*W43)),IF(AND(T42="Probabilidad",T43="Impacto"),(AE41-(+AE41*W43)),IF(T43="Probabilidad",AE42,""))),"")</f>
        <v/>
      </c>
      <c r="AF43" s="127" t="str">
        <f t="shared" si="34"/>
        <v/>
      </c>
      <c r="AG43" s="128"/>
      <c r="AH43" s="129"/>
      <c r="AI43" s="130"/>
      <c r="AJ43" s="131"/>
      <c r="AK43" s="131"/>
      <c r="AL43" s="129"/>
      <c r="AM43" s="130"/>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row>
    <row r="44" spans="1:71" ht="68.45" customHeight="1" x14ac:dyDescent="0.3">
      <c r="A44" s="280"/>
      <c r="B44" s="230"/>
      <c r="C44" s="230"/>
      <c r="D44" s="230"/>
      <c r="E44" s="134"/>
      <c r="F44" s="230"/>
      <c r="G44" s="283"/>
      <c r="H44" s="283"/>
      <c r="I44" s="230"/>
      <c r="J44" s="238"/>
      <c r="K44" s="241"/>
      <c r="L44" s="244"/>
      <c r="M44" s="247"/>
      <c r="N44" s="244">
        <f>IF(NOT(ISERROR(MATCH(M44,_xlfn.ANCHORARRAY(H55),0))),L57&amp;"Por favor no seleccionar los criterios de impacto",M44)</f>
        <v>0</v>
      </c>
      <c r="O44" s="241"/>
      <c r="P44" s="244"/>
      <c r="Q44" s="235"/>
      <c r="R44" s="119">
        <v>4</v>
      </c>
      <c r="S44" s="120"/>
      <c r="T44" s="121" t="str">
        <f t="shared" si="0"/>
        <v/>
      </c>
      <c r="U44" s="122"/>
      <c r="V44" s="122"/>
      <c r="W44" s="123" t="str">
        <f t="shared" si="32"/>
        <v/>
      </c>
      <c r="X44" s="122"/>
      <c r="Y44" s="122"/>
      <c r="Z44" s="122"/>
      <c r="AA44" s="124" t="str">
        <f t="shared" ref="AA44:AA46" si="35">IFERROR(IF(AND(T43="Probabilidad",T44="Probabilidad"),(AC43-(+AC43*W44)),IF(AND(T43="Impacto",T44="Probabilidad"),(AC42-(+AC42*W44)),IF(T44="Impacto",AC43,""))),"")</f>
        <v/>
      </c>
      <c r="AB44" s="125" t="str">
        <f t="shared" si="2"/>
        <v/>
      </c>
      <c r="AC44" s="126" t="str">
        <f t="shared" si="33"/>
        <v/>
      </c>
      <c r="AD44" s="125" t="str">
        <f t="shared" si="4"/>
        <v/>
      </c>
      <c r="AE44" s="126" t="str">
        <f t="shared" ref="AE44:AE46" si="36">IFERROR(IF(AND(T43="Impacto",T44="Impacto"),(AE43-(+AE43*W44)),IF(AND(T43="Probabilidad",T44="Impacto"),(AE42-(+AE42*W44)),IF(T44="Probabilidad",AE43,""))),"")</f>
        <v/>
      </c>
      <c r="AF44" s="127" t="str">
        <f>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
      </c>
      <c r="AG44" s="128"/>
      <c r="AH44" s="129"/>
      <c r="AI44" s="130"/>
      <c r="AJ44" s="131"/>
      <c r="AK44" s="131"/>
      <c r="AL44" s="129"/>
      <c r="AM44" s="130"/>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row>
    <row r="45" spans="1:71" ht="68.45" customHeight="1" x14ac:dyDescent="0.3">
      <c r="A45" s="280"/>
      <c r="B45" s="230"/>
      <c r="C45" s="230"/>
      <c r="D45" s="230"/>
      <c r="E45" s="134"/>
      <c r="F45" s="230"/>
      <c r="G45" s="283"/>
      <c r="H45" s="283"/>
      <c r="I45" s="230"/>
      <c r="J45" s="238"/>
      <c r="K45" s="241"/>
      <c r="L45" s="244"/>
      <c r="M45" s="247"/>
      <c r="N45" s="244">
        <f>IF(NOT(ISERROR(MATCH(M45,_xlfn.ANCHORARRAY(H56),0))),L58&amp;"Por favor no seleccionar los criterios de impacto",M45)</f>
        <v>0</v>
      </c>
      <c r="O45" s="241"/>
      <c r="P45" s="244"/>
      <c r="Q45" s="235"/>
      <c r="R45" s="119">
        <v>5</v>
      </c>
      <c r="S45" s="120"/>
      <c r="T45" s="121" t="str">
        <f t="shared" si="0"/>
        <v/>
      </c>
      <c r="U45" s="122"/>
      <c r="V45" s="122"/>
      <c r="W45" s="123" t="str">
        <f t="shared" si="32"/>
        <v/>
      </c>
      <c r="X45" s="122"/>
      <c r="Y45" s="122"/>
      <c r="Z45" s="122"/>
      <c r="AA45" s="124" t="str">
        <f t="shared" si="35"/>
        <v/>
      </c>
      <c r="AB45" s="125" t="str">
        <f t="shared" si="2"/>
        <v/>
      </c>
      <c r="AC45" s="126" t="str">
        <f t="shared" si="33"/>
        <v/>
      </c>
      <c r="AD45" s="125" t="str">
        <f t="shared" si="4"/>
        <v/>
      </c>
      <c r="AE45" s="126" t="str">
        <f t="shared" si="36"/>
        <v/>
      </c>
      <c r="AF45" s="127" t="str">
        <f t="shared" ref="AF45" si="37">IFERROR(IF(OR(AND(AB45="Muy Baja",AD45="Leve"),AND(AB45="Muy Baja",AD45="Menor"),AND(AB45="Baja",AD45="Leve")),"Bajo",IF(OR(AND(AB45="Muy baja",AD45="Moderado"),AND(AB45="Baja",AD45="Menor"),AND(AB45="Baja",AD45="Moderado"),AND(AB45="Media",AD45="Leve"),AND(AB45="Media",AD45="Menor"),AND(AB45="Media",AD45="Moderado"),AND(AB45="Alta",AD45="Leve"),AND(AB45="Alta",AD45="Menor")),"Moderado",IF(OR(AND(AB45="Muy Baja",AD45="Mayor"),AND(AB45="Baja",AD45="Mayor"),AND(AB45="Media",AD45="Mayor"),AND(AB45="Alta",AD45="Moderado"),AND(AB45="Alta",AD45="Mayor"),AND(AB45="Muy Alta",AD45="Leve"),AND(AB45="Muy Alta",AD45="Menor"),AND(AB45="Muy Alta",AD45="Moderado"),AND(AB45="Muy Alta",AD45="Mayor")),"Alto",IF(OR(AND(AB45="Muy Baja",AD45="Catastrófico"),AND(AB45="Baja",AD45="Catastrófico"),AND(AB45="Media",AD45="Catastrófico"),AND(AB45="Alta",AD45="Catastrófico"),AND(AB45="Muy Alta",AD45="Catastrófico")),"Extremo","")))),"")</f>
        <v/>
      </c>
      <c r="AG45" s="128"/>
      <c r="AH45" s="129"/>
      <c r="AI45" s="130"/>
      <c r="AJ45" s="131"/>
      <c r="AK45" s="131"/>
      <c r="AL45" s="129"/>
      <c r="AM45" s="130"/>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row>
    <row r="46" spans="1:71" ht="68.45" customHeight="1" x14ac:dyDescent="0.3">
      <c r="A46" s="281"/>
      <c r="B46" s="231"/>
      <c r="C46" s="231"/>
      <c r="D46" s="231"/>
      <c r="E46" s="135"/>
      <c r="F46" s="231"/>
      <c r="G46" s="284"/>
      <c r="H46" s="284"/>
      <c r="I46" s="231"/>
      <c r="J46" s="239"/>
      <c r="K46" s="242"/>
      <c r="L46" s="245"/>
      <c r="M46" s="248"/>
      <c r="N46" s="245">
        <f>IF(NOT(ISERROR(MATCH(M46,_xlfn.ANCHORARRAY(H57),0))),L59&amp;"Por favor no seleccionar los criterios de impacto",M46)</f>
        <v>0</v>
      </c>
      <c r="O46" s="242"/>
      <c r="P46" s="245"/>
      <c r="Q46" s="236"/>
      <c r="R46" s="119">
        <v>6</v>
      </c>
      <c r="S46" s="120"/>
      <c r="T46" s="121" t="str">
        <f t="shared" si="0"/>
        <v/>
      </c>
      <c r="U46" s="122"/>
      <c r="V46" s="122"/>
      <c r="W46" s="123" t="str">
        <f t="shared" si="32"/>
        <v/>
      </c>
      <c r="X46" s="122"/>
      <c r="Y46" s="122"/>
      <c r="Z46" s="122"/>
      <c r="AA46" s="124" t="str">
        <f t="shared" si="35"/>
        <v/>
      </c>
      <c r="AB46" s="125" t="str">
        <f t="shared" si="2"/>
        <v/>
      </c>
      <c r="AC46" s="126" t="str">
        <f t="shared" si="33"/>
        <v/>
      </c>
      <c r="AD46" s="125" t="str">
        <f>IFERROR(IF(AE46="","",IF(AE46&lt;=0.2,"Leve",IF(AE46&lt;=0.4,"Menor",IF(AE46&lt;=0.6,"Moderado",IF(AE46&lt;=0.8,"Mayor","Catastrófico"))))),"")</f>
        <v/>
      </c>
      <c r="AE46" s="126" t="str">
        <f t="shared" si="36"/>
        <v/>
      </c>
      <c r="AF46" s="127" t="str">
        <f>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128"/>
      <c r="AH46" s="129"/>
      <c r="AI46" s="130"/>
      <c r="AJ46" s="131"/>
      <c r="AK46" s="131"/>
      <c r="AL46" s="129"/>
      <c r="AM46" s="130"/>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row>
    <row r="47" spans="1:71" ht="68.45" customHeight="1" x14ac:dyDescent="0.3">
      <c r="A47" s="279">
        <v>7</v>
      </c>
      <c r="B47" s="229"/>
      <c r="C47" s="229"/>
      <c r="D47" s="229"/>
      <c r="E47" s="133"/>
      <c r="F47" s="229"/>
      <c r="G47" s="282"/>
      <c r="H47" s="282"/>
      <c r="I47" s="229"/>
      <c r="J47" s="237"/>
      <c r="K47" s="240" t="str">
        <f>IF(J47&lt;=0,"",IF(J47&lt;=2,"Muy Baja",IF(J47&lt;=24,"Baja",IF(J47&lt;=500,"Media",IF(J47&lt;=5000,"Alta","Muy Alta")))))</f>
        <v/>
      </c>
      <c r="L47" s="243" t="str">
        <f>IF(K47="","",IF(K47="Muy Baja",0.2,IF(K47="Baja",0.4,IF(K47="Media",0.6,IF(K47="Alta",0.8,IF(K47="Muy Alta",1,))))))</f>
        <v/>
      </c>
      <c r="M47" s="246"/>
      <c r="N47" s="243">
        <f>IF(NOT(ISERROR(MATCH(M47,'Tabla Impacto'!$B$221:$B$223,0))),'Tabla Impacto'!$F$223&amp;"Por favor no seleccionar los criterios de impacto(Afectación Económica o presupuestal y Pérdida Reputacional)",M47)</f>
        <v>0</v>
      </c>
      <c r="O47" s="240" t="str">
        <f>IF(OR(N47='Tabla Impacto'!$C$11,N47='Tabla Impacto'!$D$11),"Leve",IF(OR(N47='Tabla Impacto'!$C$12,N47='Tabla Impacto'!$D$12),"Menor",IF(OR(N47='Tabla Impacto'!$C$13,N47='Tabla Impacto'!$D$13),"Moderado",IF(OR(N47='Tabla Impacto'!$C$14,N47='Tabla Impacto'!$D$14),"Mayor",IF(OR(N47='Tabla Impacto'!$C$15,N47='Tabla Impacto'!$D$15),"Catastrófico","")))))</f>
        <v/>
      </c>
      <c r="P47" s="243" t="str">
        <f>IF(O47="","",IF(O47="Leve",0.2,IF(O47="Menor",0.4,IF(O47="Moderado",0.6,IF(O47="Mayor",0.8,IF(O47="Catastrófico",1,))))))</f>
        <v/>
      </c>
      <c r="Q47" s="234" t="str">
        <f>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
      </c>
      <c r="R47" s="119">
        <v>1</v>
      </c>
      <c r="S47" s="120"/>
      <c r="T47" s="121" t="str">
        <f t="shared" si="0"/>
        <v/>
      </c>
      <c r="U47" s="122"/>
      <c r="V47" s="122"/>
      <c r="W47" s="123" t="str">
        <f>IF(AND(U47="Preventivo",V47="Automático"),"50%",IF(AND(U47="Preventivo",V47="Manual"),"40%",IF(AND(U47="Detectivo",V47="Automático"),"40%",IF(AND(U47="Detectivo",V47="Manual"),"30%",IF(AND(U47="Correctivo",V47="Automático"),"35%",IF(AND(U47="Correctivo",V47="Manual"),"25%",""))))))</f>
        <v/>
      </c>
      <c r="X47" s="122"/>
      <c r="Y47" s="122"/>
      <c r="Z47" s="122"/>
      <c r="AA47" s="124" t="str">
        <f>IFERROR(IF(T47="Probabilidad",(L47-(+L47*W47)),IF(T47="Impacto",L47,"")),"")</f>
        <v/>
      </c>
      <c r="AB47" s="125" t="str">
        <f>IFERROR(IF(AA47="","",IF(AA47&lt;=0.2,"Muy Baja",IF(AA47&lt;=0.4,"Baja",IF(AA47&lt;=0.6,"Media",IF(AA47&lt;=0.8,"Alta","Muy Alta"))))),"")</f>
        <v/>
      </c>
      <c r="AC47" s="126" t="str">
        <f>+AA47</f>
        <v/>
      </c>
      <c r="AD47" s="125" t="str">
        <f>IFERROR(IF(AE47="","",IF(AE47&lt;=0.2,"Leve",IF(AE47&lt;=0.4,"Menor",IF(AE47&lt;=0.6,"Moderado",IF(AE47&lt;=0.8,"Mayor","Catastrófico"))))),"")</f>
        <v/>
      </c>
      <c r="AE47" s="126" t="str">
        <f>IFERROR(IF(T47="Impacto",(P47-(+P47*W47)),IF(T47="Probabilidad",P47,"")),"")</f>
        <v/>
      </c>
      <c r="AF47" s="127" t="str">
        <f>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28"/>
      <c r="AH47" s="129"/>
      <c r="AI47" s="130"/>
      <c r="AJ47" s="131"/>
      <c r="AK47" s="131"/>
      <c r="AL47" s="129"/>
      <c r="AM47" s="130"/>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71" ht="68.45" customHeight="1" x14ac:dyDescent="0.3">
      <c r="A48" s="280"/>
      <c r="B48" s="230"/>
      <c r="C48" s="230"/>
      <c r="D48" s="230"/>
      <c r="E48" s="134"/>
      <c r="F48" s="230"/>
      <c r="G48" s="283"/>
      <c r="H48" s="283"/>
      <c r="I48" s="230"/>
      <c r="J48" s="238"/>
      <c r="K48" s="241"/>
      <c r="L48" s="244"/>
      <c r="M48" s="247"/>
      <c r="N48" s="244">
        <f>IF(NOT(ISERROR(MATCH(M48,_xlfn.ANCHORARRAY(H59),0))),L61&amp;"Por favor no seleccionar los criterios de impacto",M48)</f>
        <v>0</v>
      </c>
      <c r="O48" s="241"/>
      <c r="P48" s="244"/>
      <c r="Q48" s="235"/>
      <c r="R48" s="119">
        <v>2</v>
      </c>
      <c r="S48" s="120"/>
      <c r="T48" s="121" t="str">
        <f t="shared" si="0"/>
        <v/>
      </c>
      <c r="U48" s="122"/>
      <c r="V48" s="122"/>
      <c r="W48" s="123" t="str">
        <f t="shared" ref="W48:W52" si="38">IF(AND(U48="Preventivo",V48="Automático"),"50%",IF(AND(U48="Preventivo",V48="Manual"),"40%",IF(AND(U48="Detectivo",V48="Automático"),"40%",IF(AND(U48="Detectivo",V48="Manual"),"30%",IF(AND(U48="Correctivo",V48="Automático"),"35%",IF(AND(U48="Correctivo",V48="Manual"),"25%",""))))))</f>
        <v/>
      </c>
      <c r="X48" s="122"/>
      <c r="Y48" s="122"/>
      <c r="Z48" s="122"/>
      <c r="AA48" s="124" t="str">
        <f>IFERROR(IF(AND(T47="Probabilidad",T48="Probabilidad"),(AC47-(+AC47*W48)),IF(T48="Probabilidad",(L47-(+L47*W48)),IF(T48="Impacto",AC47,""))),"")</f>
        <v/>
      </c>
      <c r="AB48" s="125" t="str">
        <f t="shared" si="2"/>
        <v/>
      </c>
      <c r="AC48" s="126" t="str">
        <f t="shared" ref="AC48:AC52" si="39">+AA48</f>
        <v/>
      </c>
      <c r="AD48" s="125" t="str">
        <f t="shared" si="4"/>
        <v/>
      </c>
      <c r="AE48" s="126" t="str">
        <f>IFERROR(IF(AND(T47="Impacto",T48="Impacto"),(AE47-(+AE47*W48)),IF(T48="Impacto",(P47-(+P47*W48)),IF(T48="Probabilidad",AE47,""))),"")</f>
        <v/>
      </c>
      <c r="AF48" s="127" t="str">
        <f t="shared" ref="AF48:AF49" si="40">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
      </c>
      <c r="AG48" s="128"/>
      <c r="AH48" s="129"/>
      <c r="AI48" s="130"/>
      <c r="AJ48" s="131"/>
      <c r="AK48" s="131"/>
      <c r="AL48" s="129"/>
      <c r="AM48" s="130"/>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row>
    <row r="49" spans="1:71" ht="68.45" customHeight="1" x14ac:dyDescent="0.3">
      <c r="A49" s="280"/>
      <c r="B49" s="230"/>
      <c r="C49" s="230"/>
      <c r="D49" s="230"/>
      <c r="E49" s="134"/>
      <c r="F49" s="230"/>
      <c r="G49" s="283"/>
      <c r="H49" s="283"/>
      <c r="I49" s="230"/>
      <c r="J49" s="238"/>
      <c r="K49" s="241"/>
      <c r="L49" s="244"/>
      <c r="M49" s="247"/>
      <c r="N49" s="244">
        <f>IF(NOT(ISERROR(MATCH(M49,_xlfn.ANCHORARRAY(H60),0))),L62&amp;"Por favor no seleccionar los criterios de impacto",M49)</f>
        <v>0</v>
      </c>
      <c r="O49" s="241"/>
      <c r="P49" s="244"/>
      <c r="Q49" s="235"/>
      <c r="R49" s="119">
        <v>3</v>
      </c>
      <c r="S49" s="132"/>
      <c r="T49" s="121" t="str">
        <f t="shared" si="0"/>
        <v/>
      </c>
      <c r="U49" s="122"/>
      <c r="V49" s="122"/>
      <c r="W49" s="123" t="str">
        <f t="shared" si="38"/>
        <v/>
      </c>
      <c r="X49" s="122"/>
      <c r="Y49" s="122"/>
      <c r="Z49" s="122"/>
      <c r="AA49" s="124" t="str">
        <f>IFERROR(IF(AND(T48="Probabilidad",T49="Probabilidad"),(AC48-(+AC48*W49)),IF(AND(T48="Impacto",T49="Probabilidad"),(AC47-(+AC47*W49)),IF(T49="Impacto",AC48,""))),"")</f>
        <v/>
      </c>
      <c r="AB49" s="125" t="str">
        <f t="shared" si="2"/>
        <v/>
      </c>
      <c r="AC49" s="126" t="str">
        <f t="shared" si="39"/>
        <v/>
      </c>
      <c r="AD49" s="125" t="str">
        <f t="shared" si="4"/>
        <v/>
      </c>
      <c r="AE49" s="126" t="str">
        <f>IFERROR(IF(AND(T48="Impacto",T49="Impacto"),(AE48-(+AE48*W49)),IF(AND(T48="Probabilidad",T49="Impacto"),(AE47-(+AE47*W49)),IF(T49="Probabilidad",AE48,""))),"")</f>
        <v/>
      </c>
      <c r="AF49" s="127" t="str">
        <f t="shared" si="40"/>
        <v/>
      </c>
      <c r="AG49" s="128"/>
      <c r="AH49" s="129"/>
      <c r="AI49" s="130"/>
      <c r="AJ49" s="131"/>
      <c r="AK49" s="131"/>
      <c r="AL49" s="129"/>
      <c r="AM49" s="130"/>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row>
    <row r="50" spans="1:71" ht="68.45" customHeight="1" x14ac:dyDescent="0.3">
      <c r="A50" s="280"/>
      <c r="B50" s="230"/>
      <c r="C50" s="230"/>
      <c r="D50" s="230"/>
      <c r="E50" s="134"/>
      <c r="F50" s="230"/>
      <c r="G50" s="283"/>
      <c r="H50" s="283"/>
      <c r="I50" s="230"/>
      <c r="J50" s="238"/>
      <c r="K50" s="241"/>
      <c r="L50" s="244"/>
      <c r="M50" s="247"/>
      <c r="N50" s="244">
        <f>IF(NOT(ISERROR(MATCH(M50,_xlfn.ANCHORARRAY(H61),0))),L63&amp;"Por favor no seleccionar los criterios de impacto",M50)</f>
        <v>0</v>
      </c>
      <c r="O50" s="241"/>
      <c r="P50" s="244"/>
      <c r="Q50" s="235"/>
      <c r="R50" s="119">
        <v>4</v>
      </c>
      <c r="S50" s="120"/>
      <c r="T50" s="121" t="str">
        <f t="shared" si="0"/>
        <v/>
      </c>
      <c r="U50" s="122"/>
      <c r="V50" s="122"/>
      <c r="W50" s="123" t="str">
        <f t="shared" si="38"/>
        <v/>
      </c>
      <c r="X50" s="122"/>
      <c r="Y50" s="122"/>
      <c r="Z50" s="122"/>
      <c r="AA50" s="124" t="str">
        <f t="shared" ref="AA50:AA52" si="41">IFERROR(IF(AND(T49="Probabilidad",T50="Probabilidad"),(AC49-(+AC49*W50)),IF(AND(T49="Impacto",T50="Probabilidad"),(AC48-(+AC48*W50)),IF(T50="Impacto",AC49,""))),"")</f>
        <v/>
      </c>
      <c r="AB50" s="125" t="str">
        <f t="shared" si="2"/>
        <v/>
      </c>
      <c r="AC50" s="126" t="str">
        <f t="shared" si="39"/>
        <v/>
      </c>
      <c r="AD50" s="125" t="str">
        <f t="shared" si="4"/>
        <v/>
      </c>
      <c r="AE50" s="126" t="str">
        <f t="shared" ref="AE50:AE52" si="42">IFERROR(IF(AND(T49="Impacto",T50="Impacto"),(AE49-(+AE49*W50)),IF(AND(T49="Probabilidad",T50="Impacto"),(AE48-(+AE48*W50)),IF(T50="Probabilidad",AE49,""))),"")</f>
        <v/>
      </c>
      <c r="AF50" s="127" t="str">
        <f>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28"/>
      <c r="AH50" s="129"/>
      <c r="AI50" s="130"/>
      <c r="AJ50" s="131"/>
      <c r="AK50" s="131"/>
      <c r="AL50" s="129"/>
      <c r="AM50" s="130"/>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row>
    <row r="51" spans="1:71" ht="68.45" customHeight="1" x14ac:dyDescent="0.3">
      <c r="A51" s="280"/>
      <c r="B51" s="230"/>
      <c r="C51" s="230"/>
      <c r="D51" s="230"/>
      <c r="E51" s="134"/>
      <c r="F51" s="230"/>
      <c r="G51" s="283"/>
      <c r="H51" s="283"/>
      <c r="I51" s="230"/>
      <c r="J51" s="238"/>
      <c r="K51" s="241"/>
      <c r="L51" s="244"/>
      <c r="M51" s="247"/>
      <c r="N51" s="244">
        <f>IF(NOT(ISERROR(MATCH(M51,_xlfn.ANCHORARRAY(H62),0))),L64&amp;"Por favor no seleccionar los criterios de impacto",M51)</f>
        <v>0</v>
      </c>
      <c r="O51" s="241"/>
      <c r="P51" s="244"/>
      <c r="Q51" s="235"/>
      <c r="R51" s="119">
        <v>5</v>
      </c>
      <c r="S51" s="120"/>
      <c r="T51" s="121" t="str">
        <f t="shared" si="0"/>
        <v/>
      </c>
      <c r="U51" s="122"/>
      <c r="V51" s="122"/>
      <c r="W51" s="123" t="str">
        <f t="shared" si="38"/>
        <v/>
      </c>
      <c r="X51" s="122"/>
      <c r="Y51" s="122"/>
      <c r="Z51" s="122"/>
      <c r="AA51" s="124" t="str">
        <f t="shared" si="41"/>
        <v/>
      </c>
      <c r="AB51" s="125" t="str">
        <f t="shared" si="2"/>
        <v/>
      </c>
      <c r="AC51" s="126" t="str">
        <f t="shared" si="39"/>
        <v/>
      </c>
      <c r="AD51" s="125" t="str">
        <f t="shared" si="4"/>
        <v/>
      </c>
      <c r="AE51" s="126" t="str">
        <f t="shared" si="42"/>
        <v/>
      </c>
      <c r="AF51" s="127" t="str">
        <f t="shared" ref="AF51:AF52" si="43">IFERROR(IF(OR(AND(AB51="Muy Baja",AD51="Leve"),AND(AB51="Muy Baja",AD51="Menor"),AND(AB51="Baja",AD51="Leve")),"Bajo",IF(OR(AND(AB51="Muy baja",AD51="Moderado"),AND(AB51="Baja",AD51="Menor"),AND(AB51="Baja",AD51="Moderado"),AND(AB51="Media",AD51="Leve"),AND(AB51="Media",AD51="Menor"),AND(AB51="Media",AD51="Moderado"),AND(AB51="Alta",AD51="Leve"),AND(AB51="Alta",AD51="Menor")),"Moderado",IF(OR(AND(AB51="Muy Baja",AD51="Mayor"),AND(AB51="Baja",AD51="Mayor"),AND(AB51="Media",AD51="Mayor"),AND(AB51="Alta",AD51="Moderado"),AND(AB51="Alta",AD51="Mayor"),AND(AB51="Muy Alta",AD51="Leve"),AND(AB51="Muy Alta",AD51="Menor"),AND(AB51="Muy Alta",AD51="Moderado"),AND(AB51="Muy Alta",AD51="Mayor")),"Alto",IF(OR(AND(AB51="Muy Baja",AD51="Catastrófico"),AND(AB51="Baja",AD51="Catastrófico"),AND(AB51="Media",AD51="Catastrófico"),AND(AB51="Alta",AD51="Catastrófico"),AND(AB51="Muy Alta",AD51="Catastrófico")),"Extremo","")))),"")</f>
        <v/>
      </c>
      <c r="AG51" s="128"/>
      <c r="AH51" s="129"/>
      <c r="AI51" s="130"/>
      <c r="AJ51" s="131"/>
      <c r="AK51" s="131"/>
      <c r="AL51" s="129"/>
      <c r="AM51" s="130"/>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row>
    <row r="52" spans="1:71" ht="68.45" customHeight="1" x14ac:dyDescent="0.3">
      <c r="A52" s="281"/>
      <c r="B52" s="231"/>
      <c r="C52" s="231"/>
      <c r="D52" s="231"/>
      <c r="E52" s="135"/>
      <c r="F52" s="231"/>
      <c r="G52" s="284"/>
      <c r="H52" s="284"/>
      <c r="I52" s="231"/>
      <c r="J52" s="239"/>
      <c r="K52" s="242"/>
      <c r="L52" s="245"/>
      <c r="M52" s="248"/>
      <c r="N52" s="245">
        <f>IF(NOT(ISERROR(MATCH(M52,_xlfn.ANCHORARRAY(H63),0))),L65&amp;"Por favor no seleccionar los criterios de impacto",M52)</f>
        <v>0</v>
      </c>
      <c r="O52" s="242"/>
      <c r="P52" s="245"/>
      <c r="Q52" s="236"/>
      <c r="R52" s="119">
        <v>6</v>
      </c>
      <c r="S52" s="120"/>
      <c r="T52" s="121" t="str">
        <f t="shared" si="0"/>
        <v/>
      </c>
      <c r="U52" s="122"/>
      <c r="V52" s="122"/>
      <c r="W52" s="123" t="str">
        <f t="shared" si="38"/>
        <v/>
      </c>
      <c r="X52" s="122"/>
      <c r="Y52" s="122"/>
      <c r="Z52" s="122"/>
      <c r="AA52" s="124" t="str">
        <f t="shared" si="41"/>
        <v/>
      </c>
      <c r="AB52" s="125" t="str">
        <f t="shared" si="2"/>
        <v/>
      </c>
      <c r="AC52" s="126" t="str">
        <f t="shared" si="39"/>
        <v/>
      </c>
      <c r="AD52" s="125" t="str">
        <f t="shared" si="4"/>
        <v/>
      </c>
      <c r="AE52" s="126" t="str">
        <f t="shared" si="42"/>
        <v/>
      </c>
      <c r="AF52" s="127" t="str">
        <f t="shared" si="43"/>
        <v/>
      </c>
      <c r="AG52" s="128"/>
      <c r="AH52" s="129"/>
      <c r="AI52" s="130"/>
      <c r="AJ52" s="131"/>
      <c r="AK52" s="131"/>
      <c r="AL52" s="129"/>
      <c r="AM52" s="130"/>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row>
    <row r="53" spans="1:71" ht="68.45" customHeight="1" x14ac:dyDescent="0.3">
      <c r="A53" s="279">
        <v>8</v>
      </c>
      <c r="B53" s="229"/>
      <c r="C53" s="229"/>
      <c r="D53" s="229"/>
      <c r="E53" s="133"/>
      <c r="F53" s="229"/>
      <c r="G53" s="282"/>
      <c r="H53" s="282"/>
      <c r="I53" s="229"/>
      <c r="J53" s="237"/>
      <c r="K53" s="240" t="str">
        <f>IF(J53&lt;=0,"",IF(J53&lt;=2,"Muy Baja",IF(J53&lt;=24,"Baja",IF(J53&lt;=500,"Media",IF(J53&lt;=5000,"Alta","Muy Alta")))))</f>
        <v/>
      </c>
      <c r="L53" s="243" t="str">
        <f>IF(K53="","",IF(K53="Muy Baja",0.2,IF(K53="Baja",0.4,IF(K53="Media",0.6,IF(K53="Alta",0.8,IF(K53="Muy Alta",1,))))))</f>
        <v/>
      </c>
      <c r="M53" s="246"/>
      <c r="N53" s="243">
        <f>IF(NOT(ISERROR(MATCH(M53,'Tabla Impacto'!$B$221:$B$223,0))),'Tabla Impacto'!$F$223&amp;"Por favor no seleccionar los criterios de impacto(Afectación Económica o presupuestal y Pérdida Reputacional)",M53)</f>
        <v>0</v>
      </c>
      <c r="O53" s="240" t="str">
        <f>IF(OR(N53='Tabla Impacto'!$C$11,N53='Tabla Impacto'!$D$11),"Leve",IF(OR(N53='Tabla Impacto'!$C$12,N53='Tabla Impacto'!$D$12),"Menor",IF(OR(N53='Tabla Impacto'!$C$13,N53='Tabla Impacto'!$D$13),"Moderado",IF(OR(N53='Tabla Impacto'!$C$14,N53='Tabla Impacto'!$D$14),"Mayor",IF(OR(N53='Tabla Impacto'!$C$15,N53='Tabla Impacto'!$D$15),"Catastrófico","")))))</f>
        <v/>
      </c>
      <c r="P53" s="243" t="str">
        <f>IF(O53="","",IF(O53="Leve",0.2,IF(O53="Menor",0.4,IF(O53="Moderado",0.6,IF(O53="Mayor",0.8,IF(O53="Catastrófico",1,))))))</f>
        <v/>
      </c>
      <c r="Q53" s="234" t="str">
        <f>IF(OR(AND(K53="Muy Baja",O53="Leve"),AND(K53="Muy Baja",O53="Menor"),AND(K53="Baja",O53="Leve")),"Bajo",IF(OR(AND(K53="Muy baja",O53="Moderado"),AND(K53="Baja",O53="Menor"),AND(K53="Baja",O53="Moderado"),AND(K53="Media",O53="Leve"),AND(K53="Media",O53="Menor"),AND(K53="Media",O53="Moderado"),AND(K53="Alta",O53="Leve"),AND(K53="Alta",O53="Menor")),"Moderado",IF(OR(AND(K53="Muy Baja",O53="Mayor"),AND(K53="Baja",O53="Mayor"),AND(K53="Media",O53="Mayor"),AND(K53="Alta",O53="Moderado"),AND(K53="Alta",O53="Mayor"),AND(K53="Muy Alta",O53="Leve"),AND(K53="Muy Alta",O53="Menor"),AND(K53="Muy Alta",O53="Moderado"),AND(K53="Muy Alta",O53="Mayor")),"Alto",IF(OR(AND(K53="Muy Baja",O53="Catastrófico"),AND(K53="Baja",O53="Catastrófico"),AND(K53="Media",O53="Catastrófico"),AND(K53="Alta",O53="Catastrófico"),AND(K53="Muy Alta",O53="Catastrófico")),"Extremo",""))))</f>
        <v/>
      </c>
      <c r="R53" s="119">
        <v>1</v>
      </c>
      <c r="S53" s="120"/>
      <c r="T53" s="121" t="str">
        <f t="shared" si="0"/>
        <v/>
      </c>
      <c r="U53" s="122"/>
      <c r="V53" s="122"/>
      <c r="W53" s="123" t="str">
        <f>IF(AND(U53="Preventivo",V53="Automático"),"50%",IF(AND(U53="Preventivo",V53="Manual"),"40%",IF(AND(U53="Detectivo",V53="Automático"),"40%",IF(AND(U53="Detectivo",V53="Manual"),"30%",IF(AND(U53="Correctivo",V53="Automático"),"35%",IF(AND(U53="Correctivo",V53="Manual"),"25%",""))))))</f>
        <v/>
      </c>
      <c r="X53" s="122"/>
      <c r="Y53" s="122"/>
      <c r="Z53" s="122"/>
      <c r="AA53" s="124" t="str">
        <f>IFERROR(IF(T53="Probabilidad",(L53-(+L53*W53)),IF(T53="Impacto",L53,"")),"")</f>
        <v/>
      </c>
      <c r="AB53" s="125" t="str">
        <f>IFERROR(IF(AA53="","",IF(AA53&lt;=0.2,"Muy Baja",IF(AA53&lt;=0.4,"Baja",IF(AA53&lt;=0.6,"Media",IF(AA53&lt;=0.8,"Alta","Muy Alta"))))),"")</f>
        <v/>
      </c>
      <c r="AC53" s="126" t="str">
        <f>+AA53</f>
        <v/>
      </c>
      <c r="AD53" s="125" t="str">
        <f>IFERROR(IF(AE53="","",IF(AE53&lt;=0.2,"Leve",IF(AE53&lt;=0.4,"Menor",IF(AE53&lt;=0.6,"Moderado",IF(AE53&lt;=0.8,"Mayor","Catastrófico"))))),"")</f>
        <v/>
      </c>
      <c r="AE53" s="126" t="str">
        <f>IFERROR(IF(T53="Impacto",(P53-(+P53*W53)),IF(T53="Probabilidad",P53,"")),"")</f>
        <v/>
      </c>
      <c r="AF53" s="127" t="str">
        <f>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28"/>
      <c r="AH53" s="129"/>
      <c r="AI53" s="130"/>
      <c r="AJ53" s="131"/>
      <c r="AK53" s="131"/>
      <c r="AL53" s="129"/>
      <c r="AM53" s="130"/>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row>
    <row r="54" spans="1:71" ht="68.45" customHeight="1" x14ac:dyDescent="0.3">
      <c r="A54" s="280"/>
      <c r="B54" s="230"/>
      <c r="C54" s="230"/>
      <c r="D54" s="230"/>
      <c r="E54" s="134"/>
      <c r="F54" s="230"/>
      <c r="G54" s="283"/>
      <c r="H54" s="283"/>
      <c r="I54" s="230"/>
      <c r="J54" s="238"/>
      <c r="K54" s="241"/>
      <c r="L54" s="244"/>
      <c r="M54" s="247"/>
      <c r="N54" s="244">
        <f>IF(NOT(ISERROR(MATCH(M54,_xlfn.ANCHORARRAY(H65),0))),L67&amp;"Por favor no seleccionar los criterios de impacto",M54)</f>
        <v>0</v>
      </c>
      <c r="O54" s="241"/>
      <c r="P54" s="244"/>
      <c r="Q54" s="235"/>
      <c r="R54" s="119">
        <v>2</v>
      </c>
      <c r="S54" s="120"/>
      <c r="T54" s="121" t="str">
        <f t="shared" si="0"/>
        <v/>
      </c>
      <c r="U54" s="122"/>
      <c r="V54" s="122"/>
      <c r="W54" s="123" t="str">
        <f t="shared" ref="W54:W58" si="44">IF(AND(U54="Preventivo",V54="Automático"),"50%",IF(AND(U54="Preventivo",V54="Manual"),"40%",IF(AND(U54="Detectivo",V54="Automático"),"40%",IF(AND(U54="Detectivo",V54="Manual"),"30%",IF(AND(U54="Correctivo",V54="Automático"),"35%",IF(AND(U54="Correctivo",V54="Manual"),"25%",""))))))</f>
        <v/>
      </c>
      <c r="X54" s="122"/>
      <c r="Y54" s="122"/>
      <c r="Z54" s="122"/>
      <c r="AA54" s="124" t="str">
        <f>IFERROR(IF(AND(T53="Probabilidad",T54="Probabilidad"),(AC53-(+AC53*W54)),IF(T54="Probabilidad",(L53-(+L53*W54)),IF(T54="Impacto",AC53,""))),"")</f>
        <v/>
      </c>
      <c r="AB54" s="125" t="str">
        <f t="shared" si="2"/>
        <v/>
      </c>
      <c r="AC54" s="126" t="str">
        <f t="shared" ref="AC54:AC58" si="45">+AA54</f>
        <v/>
      </c>
      <c r="AD54" s="125" t="str">
        <f t="shared" si="4"/>
        <v/>
      </c>
      <c r="AE54" s="126" t="str">
        <f>IFERROR(IF(AND(T53="Impacto",T54="Impacto"),(AE53-(+AE53*W54)),IF(T54="Impacto",(P53-(+P53*W54)),IF(T54="Probabilidad",AE53,""))),"")</f>
        <v/>
      </c>
      <c r="AF54" s="127" t="str">
        <f t="shared" ref="AF54:AF55" si="46">IFERROR(IF(OR(AND(AB54="Muy Baja",AD54="Leve"),AND(AB54="Muy Baja",AD54="Menor"),AND(AB54="Baja",AD54="Leve")),"Bajo",IF(OR(AND(AB54="Muy baja",AD54="Moderado"),AND(AB54="Baja",AD54="Menor"),AND(AB54="Baja",AD54="Moderado"),AND(AB54="Media",AD54="Leve"),AND(AB54="Media",AD54="Menor"),AND(AB54="Media",AD54="Moderado"),AND(AB54="Alta",AD54="Leve"),AND(AB54="Alta",AD54="Menor")),"Moderado",IF(OR(AND(AB54="Muy Baja",AD54="Mayor"),AND(AB54="Baja",AD54="Mayor"),AND(AB54="Media",AD54="Mayor"),AND(AB54="Alta",AD54="Moderado"),AND(AB54="Alta",AD54="Mayor"),AND(AB54="Muy Alta",AD54="Leve"),AND(AB54="Muy Alta",AD54="Menor"),AND(AB54="Muy Alta",AD54="Moderado"),AND(AB54="Muy Alta",AD54="Mayor")),"Alto",IF(OR(AND(AB54="Muy Baja",AD54="Catastrófico"),AND(AB54="Baja",AD54="Catastrófico"),AND(AB54="Media",AD54="Catastrófico"),AND(AB54="Alta",AD54="Catastrófico"),AND(AB54="Muy Alta",AD54="Catastrófico")),"Extremo","")))),"")</f>
        <v/>
      </c>
      <c r="AG54" s="128"/>
      <c r="AH54" s="129"/>
      <c r="AI54" s="130"/>
      <c r="AJ54" s="131"/>
      <c r="AK54" s="131"/>
      <c r="AL54" s="129"/>
      <c r="AM54" s="130"/>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row>
    <row r="55" spans="1:71" ht="68.45" customHeight="1" x14ac:dyDescent="0.3">
      <c r="A55" s="280"/>
      <c r="B55" s="230"/>
      <c r="C55" s="230"/>
      <c r="D55" s="230"/>
      <c r="E55" s="134"/>
      <c r="F55" s="230"/>
      <c r="G55" s="283"/>
      <c r="H55" s="283"/>
      <c r="I55" s="230"/>
      <c r="J55" s="238"/>
      <c r="K55" s="241"/>
      <c r="L55" s="244"/>
      <c r="M55" s="247"/>
      <c r="N55" s="244">
        <f>IF(NOT(ISERROR(MATCH(M55,_xlfn.ANCHORARRAY(H66),0))),L68&amp;"Por favor no seleccionar los criterios de impacto",M55)</f>
        <v>0</v>
      </c>
      <c r="O55" s="241"/>
      <c r="P55" s="244"/>
      <c r="Q55" s="235"/>
      <c r="R55" s="119">
        <v>3</v>
      </c>
      <c r="S55" s="132"/>
      <c r="T55" s="121" t="str">
        <f t="shared" si="0"/>
        <v/>
      </c>
      <c r="U55" s="122"/>
      <c r="V55" s="122"/>
      <c r="W55" s="123" t="str">
        <f t="shared" si="44"/>
        <v/>
      </c>
      <c r="X55" s="122"/>
      <c r="Y55" s="122"/>
      <c r="Z55" s="122"/>
      <c r="AA55" s="124" t="str">
        <f>IFERROR(IF(AND(T54="Probabilidad",T55="Probabilidad"),(AC54-(+AC54*W55)),IF(AND(T54="Impacto",T55="Probabilidad"),(AC53-(+AC53*W55)),IF(T55="Impacto",AC54,""))),"")</f>
        <v/>
      </c>
      <c r="AB55" s="125" t="str">
        <f t="shared" si="2"/>
        <v/>
      </c>
      <c r="AC55" s="126" t="str">
        <f t="shared" si="45"/>
        <v/>
      </c>
      <c r="AD55" s="125" t="str">
        <f t="shared" si="4"/>
        <v/>
      </c>
      <c r="AE55" s="126" t="str">
        <f>IFERROR(IF(AND(T54="Impacto",T55="Impacto"),(AE54-(+AE54*W55)),IF(AND(T54="Probabilidad",T55="Impacto"),(AE53-(+AE53*W55)),IF(T55="Probabilidad",AE54,""))),"")</f>
        <v/>
      </c>
      <c r="AF55" s="127" t="str">
        <f t="shared" si="46"/>
        <v/>
      </c>
      <c r="AG55" s="128"/>
      <c r="AH55" s="129"/>
      <c r="AI55" s="130"/>
      <c r="AJ55" s="131"/>
      <c r="AK55" s="131"/>
      <c r="AL55" s="129"/>
      <c r="AM55" s="130"/>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row>
    <row r="56" spans="1:71" ht="68.45" customHeight="1" x14ac:dyDescent="0.3">
      <c r="A56" s="280"/>
      <c r="B56" s="230"/>
      <c r="C56" s="230"/>
      <c r="D56" s="230"/>
      <c r="E56" s="134"/>
      <c r="F56" s="230"/>
      <c r="G56" s="283"/>
      <c r="H56" s="283"/>
      <c r="I56" s="230"/>
      <c r="J56" s="238"/>
      <c r="K56" s="241"/>
      <c r="L56" s="244"/>
      <c r="M56" s="247"/>
      <c r="N56" s="244">
        <f>IF(NOT(ISERROR(MATCH(M56,_xlfn.ANCHORARRAY(H67),0))),L69&amp;"Por favor no seleccionar los criterios de impacto",M56)</f>
        <v>0</v>
      </c>
      <c r="O56" s="241"/>
      <c r="P56" s="244"/>
      <c r="Q56" s="235"/>
      <c r="R56" s="119">
        <v>4</v>
      </c>
      <c r="S56" s="120"/>
      <c r="T56" s="121" t="str">
        <f t="shared" si="0"/>
        <v/>
      </c>
      <c r="U56" s="122"/>
      <c r="V56" s="122"/>
      <c r="W56" s="123" t="str">
        <f t="shared" si="44"/>
        <v/>
      </c>
      <c r="X56" s="122"/>
      <c r="Y56" s="122"/>
      <c r="Z56" s="122"/>
      <c r="AA56" s="124" t="str">
        <f t="shared" ref="AA56:AA58" si="47">IFERROR(IF(AND(T55="Probabilidad",T56="Probabilidad"),(AC55-(+AC55*W56)),IF(AND(T55="Impacto",T56="Probabilidad"),(AC54-(+AC54*W56)),IF(T56="Impacto",AC55,""))),"")</f>
        <v/>
      </c>
      <c r="AB56" s="125" t="str">
        <f t="shared" si="2"/>
        <v/>
      </c>
      <c r="AC56" s="126" t="str">
        <f t="shared" si="45"/>
        <v/>
      </c>
      <c r="AD56" s="125" t="str">
        <f t="shared" si="4"/>
        <v/>
      </c>
      <c r="AE56" s="126" t="str">
        <f t="shared" ref="AE56:AE58" si="48">IFERROR(IF(AND(T55="Impacto",T56="Impacto"),(AE55-(+AE55*W56)),IF(AND(T55="Probabilidad",T56="Impacto"),(AE54-(+AE54*W56)),IF(T56="Probabilidad",AE55,""))),"")</f>
        <v/>
      </c>
      <c r="AF56" s="127" t="str">
        <f>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28"/>
      <c r="AH56" s="129"/>
      <c r="AI56" s="130"/>
      <c r="AJ56" s="131"/>
      <c r="AK56" s="131"/>
      <c r="AL56" s="129"/>
      <c r="AM56" s="130"/>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row>
    <row r="57" spans="1:71" ht="68.45" customHeight="1" x14ac:dyDescent="0.3">
      <c r="A57" s="280"/>
      <c r="B57" s="230"/>
      <c r="C57" s="230"/>
      <c r="D57" s="230"/>
      <c r="E57" s="134"/>
      <c r="F57" s="230"/>
      <c r="G57" s="283"/>
      <c r="H57" s="283"/>
      <c r="I57" s="230"/>
      <c r="J57" s="238"/>
      <c r="K57" s="241"/>
      <c r="L57" s="244"/>
      <c r="M57" s="247"/>
      <c r="N57" s="244">
        <f>IF(NOT(ISERROR(MATCH(M57,_xlfn.ANCHORARRAY(H68),0))),L70&amp;"Por favor no seleccionar los criterios de impacto",M57)</f>
        <v>0</v>
      </c>
      <c r="O57" s="241"/>
      <c r="P57" s="244"/>
      <c r="Q57" s="235"/>
      <c r="R57" s="119">
        <v>5</v>
      </c>
      <c r="S57" s="120"/>
      <c r="T57" s="121" t="str">
        <f t="shared" si="0"/>
        <v/>
      </c>
      <c r="U57" s="122"/>
      <c r="V57" s="122"/>
      <c r="W57" s="123" t="str">
        <f t="shared" si="44"/>
        <v/>
      </c>
      <c r="X57" s="122"/>
      <c r="Y57" s="122"/>
      <c r="Z57" s="122"/>
      <c r="AA57" s="124" t="str">
        <f t="shared" si="47"/>
        <v/>
      </c>
      <c r="AB57" s="125" t="str">
        <f t="shared" si="2"/>
        <v/>
      </c>
      <c r="AC57" s="126" t="str">
        <f t="shared" si="45"/>
        <v/>
      </c>
      <c r="AD57" s="125" t="str">
        <f t="shared" si="4"/>
        <v/>
      </c>
      <c r="AE57" s="126" t="str">
        <f t="shared" si="48"/>
        <v/>
      </c>
      <c r="AF57" s="127" t="str">
        <f t="shared" ref="AF57:AF58" si="49">IFERROR(IF(OR(AND(AB57="Muy Baja",AD57="Leve"),AND(AB57="Muy Baja",AD57="Menor"),AND(AB57="Baja",AD57="Leve")),"Bajo",IF(OR(AND(AB57="Muy baja",AD57="Moderado"),AND(AB57="Baja",AD57="Menor"),AND(AB57="Baja",AD57="Moderado"),AND(AB57="Media",AD57="Leve"),AND(AB57="Media",AD57="Menor"),AND(AB57="Media",AD57="Moderado"),AND(AB57="Alta",AD57="Leve"),AND(AB57="Alta",AD57="Menor")),"Moderado",IF(OR(AND(AB57="Muy Baja",AD57="Mayor"),AND(AB57="Baja",AD57="Mayor"),AND(AB57="Media",AD57="Mayor"),AND(AB57="Alta",AD57="Moderado"),AND(AB57="Alta",AD57="Mayor"),AND(AB57="Muy Alta",AD57="Leve"),AND(AB57="Muy Alta",AD57="Menor"),AND(AB57="Muy Alta",AD57="Moderado"),AND(AB57="Muy Alta",AD57="Mayor")),"Alto",IF(OR(AND(AB57="Muy Baja",AD57="Catastrófico"),AND(AB57="Baja",AD57="Catastrófico"),AND(AB57="Media",AD57="Catastrófico"),AND(AB57="Alta",AD57="Catastrófico"),AND(AB57="Muy Alta",AD57="Catastrófico")),"Extremo","")))),"")</f>
        <v/>
      </c>
      <c r="AG57" s="128"/>
      <c r="AH57" s="129"/>
      <c r="AI57" s="130"/>
      <c r="AJ57" s="131"/>
      <c r="AK57" s="131"/>
      <c r="AL57" s="129"/>
      <c r="AM57" s="130"/>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row>
    <row r="58" spans="1:71" ht="68.45" customHeight="1" x14ac:dyDescent="0.3">
      <c r="A58" s="281"/>
      <c r="B58" s="231"/>
      <c r="C58" s="231"/>
      <c r="D58" s="231"/>
      <c r="E58" s="135"/>
      <c r="F58" s="231"/>
      <c r="G58" s="284"/>
      <c r="H58" s="284"/>
      <c r="I58" s="231"/>
      <c r="J58" s="239"/>
      <c r="K58" s="242"/>
      <c r="L58" s="245"/>
      <c r="M58" s="248"/>
      <c r="N58" s="245">
        <f>IF(NOT(ISERROR(MATCH(M58,_xlfn.ANCHORARRAY(H69),0))),L71&amp;"Por favor no seleccionar los criterios de impacto",M58)</f>
        <v>0</v>
      </c>
      <c r="O58" s="242"/>
      <c r="P58" s="245"/>
      <c r="Q58" s="236"/>
      <c r="R58" s="119">
        <v>6</v>
      </c>
      <c r="S58" s="120"/>
      <c r="T58" s="121" t="str">
        <f t="shared" si="0"/>
        <v/>
      </c>
      <c r="U58" s="122"/>
      <c r="V58" s="122"/>
      <c r="W58" s="123" t="str">
        <f t="shared" si="44"/>
        <v/>
      </c>
      <c r="X58" s="122"/>
      <c r="Y58" s="122"/>
      <c r="Z58" s="122"/>
      <c r="AA58" s="124" t="str">
        <f t="shared" si="47"/>
        <v/>
      </c>
      <c r="AB58" s="125" t="str">
        <f t="shared" si="2"/>
        <v/>
      </c>
      <c r="AC58" s="126" t="str">
        <f t="shared" si="45"/>
        <v/>
      </c>
      <c r="AD58" s="125" t="str">
        <f t="shared" si="4"/>
        <v/>
      </c>
      <c r="AE58" s="126" t="str">
        <f t="shared" si="48"/>
        <v/>
      </c>
      <c r="AF58" s="127" t="str">
        <f t="shared" si="49"/>
        <v/>
      </c>
      <c r="AG58" s="128"/>
      <c r="AH58" s="129"/>
      <c r="AI58" s="130"/>
      <c r="AJ58" s="131"/>
      <c r="AK58" s="131"/>
      <c r="AL58" s="129"/>
      <c r="AM58" s="130"/>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row>
    <row r="59" spans="1:71" ht="68.45" customHeight="1" x14ac:dyDescent="0.3">
      <c r="A59" s="279">
        <v>9</v>
      </c>
      <c r="B59" s="229"/>
      <c r="C59" s="229"/>
      <c r="D59" s="229"/>
      <c r="E59" s="133"/>
      <c r="F59" s="229"/>
      <c r="G59" s="282"/>
      <c r="H59" s="282"/>
      <c r="I59" s="229"/>
      <c r="J59" s="237"/>
      <c r="K59" s="240" t="str">
        <f>IF(J59&lt;=0,"",IF(J59&lt;=2,"Muy Baja",IF(J59&lt;=24,"Baja",IF(J59&lt;=500,"Media",IF(J59&lt;=5000,"Alta","Muy Alta")))))</f>
        <v/>
      </c>
      <c r="L59" s="243" t="str">
        <f>IF(K59="","",IF(K59="Muy Baja",0.2,IF(K59="Baja",0.4,IF(K59="Media",0.6,IF(K59="Alta",0.8,IF(K59="Muy Alta",1,))))))</f>
        <v/>
      </c>
      <c r="M59" s="246"/>
      <c r="N59" s="243">
        <f>IF(NOT(ISERROR(MATCH(M59,'Tabla Impacto'!$B$221:$B$223,0))),'Tabla Impacto'!$F$223&amp;"Por favor no seleccionar los criterios de impacto(Afectación Económica o presupuestal y Pérdida Reputacional)",M59)</f>
        <v>0</v>
      </c>
      <c r="O59" s="240" t="str">
        <f>IF(OR(N59='Tabla Impacto'!$C$11,N59='Tabla Impacto'!$D$11),"Leve",IF(OR(N59='Tabla Impacto'!$C$12,N59='Tabla Impacto'!$D$12),"Menor",IF(OR(N59='Tabla Impacto'!$C$13,N59='Tabla Impacto'!$D$13),"Moderado",IF(OR(N59='Tabla Impacto'!$C$14,N59='Tabla Impacto'!$D$14),"Mayor",IF(OR(N59='Tabla Impacto'!$C$15,N59='Tabla Impacto'!$D$15),"Catastrófico","")))))</f>
        <v/>
      </c>
      <c r="P59" s="243" t="str">
        <f>IF(O59="","",IF(O59="Leve",0.2,IF(O59="Menor",0.4,IF(O59="Moderado",0.6,IF(O59="Mayor",0.8,IF(O59="Catastrófico",1,))))))</f>
        <v/>
      </c>
      <c r="Q59" s="234" t="str">
        <f>IF(OR(AND(K59="Muy Baja",O59="Leve"),AND(K59="Muy Baja",O59="Menor"),AND(K59="Baja",O59="Leve")),"Bajo",IF(OR(AND(K59="Muy baja",O59="Moderado"),AND(K59="Baja",O59="Menor"),AND(K59="Baja",O59="Moderado"),AND(K59="Media",O59="Leve"),AND(K59="Media",O59="Menor"),AND(K59="Media",O59="Moderado"),AND(K59="Alta",O59="Leve"),AND(K59="Alta",O59="Menor")),"Moderado",IF(OR(AND(K59="Muy Baja",O59="Mayor"),AND(K59="Baja",O59="Mayor"),AND(K59="Media",O59="Mayor"),AND(K59="Alta",O59="Moderado"),AND(K59="Alta",O59="Mayor"),AND(K59="Muy Alta",O59="Leve"),AND(K59="Muy Alta",O59="Menor"),AND(K59="Muy Alta",O59="Moderado"),AND(K59="Muy Alta",O59="Mayor")),"Alto",IF(OR(AND(K59="Muy Baja",O59="Catastrófico"),AND(K59="Baja",O59="Catastrófico"),AND(K59="Media",O59="Catastrófico"),AND(K59="Alta",O59="Catastrófico"),AND(K59="Muy Alta",O59="Catastrófico")),"Extremo",""))))</f>
        <v/>
      </c>
      <c r="R59" s="119">
        <v>1</v>
      </c>
      <c r="S59" s="120"/>
      <c r="T59" s="121" t="str">
        <f t="shared" si="0"/>
        <v/>
      </c>
      <c r="U59" s="122"/>
      <c r="V59" s="122"/>
      <c r="W59" s="123" t="str">
        <f>IF(AND(U59="Preventivo",V59="Automático"),"50%",IF(AND(U59="Preventivo",V59="Manual"),"40%",IF(AND(U59="Detectivo",V59="Automático"),"40%",IF(AND(U59="Detectivo",V59="Manual"),"30%",IF(AND(U59="Correctivo",V59="Automático"),"35%",IF(AND(U59="Correctivo",V59="Manual"),"25%",""))))))</f>
        <v/>
      </c>
      <c r="X59" s="122"/>
      <c r="Y59" s="122"/>
      <c r="Z59" s="122"/>
      <c r="AA59" s="124" t="str">
        <f>IFERROR(IF(T59="Probabilidad",(L59-(+L59*W59)),IF(T59="Impacto",L59,"")),"")</f>
        <v/>
      </c>
      <c r="AB59" s="125" t="str">
        <f>IFERROR(IF(AA59="","",IF(AA59&lt;=0.2,"Muy Baja",IF(AA59&lt;=0.4,"Baja",IF(AA59&lt;=0.6,"Media",IF(AA59&lt;=0.8,"Alta","Muy Alta"))))),"")</f>
        <v/>
      </c>
      <c r="AC59" s="126" t="str">
        <f>+AA59</f>
        <v/>
      </c>
      <c r="AD59" s="125" t="str">
        <f>IFERROR(IF(AE59="","",IF(AE59&lt;=0.2,"Leve",IF(AE59&lt;=0.4,"Menor",IF(AE59&lt;=0.6,"Moderado",IF(AE59&lt;=0.8,"Mayor","Catastrófico"))))),"")</f>
        <v/>
      </c>
      <c r="AE59" s="126" t="str">
        <f>IFERROR(IF(T59="Impacto",(P59-(+P59*W59)),IF(T59="Probabilidad",P59,"")),"")</f>
        <v/>
      </c>
      <c r="AF59" s="127" t="str">
        <f>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28"/>
      <c r="AH59" s="129"/>
      <c r="AI59" s="130"/>
      <c r="AJ59" s="131"/>
      <c r="AK59" s="131"/>
      <c r="AL59" s="129"/>
      <c r="AM59" s="130"/>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row>
    <row r="60" spans="1:71" ht="68.45" customHeight="1" x14ac:dyDescent="0.3">
      <c r="A60" s="280"/>
      <c r="B60" s="230"/>
      <c r="C60" s="230"/>
      <c r="D60" s="230"/>
      <c r="E60" s="134"/>
      <c r="F60" s="230"/>
      <c r="G60" s="283"/>
      <c r="H60" s="283"/>
      <c r="I60" s="230"/>
      <c r="J60" s="238"/>
      <c r="K60" s="241"/>
      <c r="L60" s="244"/>
      <c r="M60" s="247"/>
      <c r="N60" s="244">
        <f>IF(NOT(ISERROR(MATCH(M60,_xlfn.ANCHORARRAY(F71),0))),L73&amp;"Por favor no seleccionar los criterios de impacto",M60)</f>
        <v>0</v>
      </c>
      <c r="O60" s="241"/>
      <c r="P60" s="244"/>
      <c r="Q60" s="235"/>
      <c r="R60" s="119">
        <v>2</v>
      </c>
      <c r="S60" s="120"/>
      <c r="T60" s="121" t="str">
        <f t="shared" si="0"/>
        <v/>
      </c>
      <c r="U60" s="122"/>
      <c r="V60" s="122"/>
      <c r="W60" s="123" t="str">
        <f t="shared" ref="W60:W64" si="50">IF(AND(U60="Preventivo",V60="Automático"),"50%",IF(AND(U60="Preventivo",V60="Manual"),"40%",IF(AND(U60="Detectivo",V60="Automático"),"40%",IF(AND(U60="Detectivo",V60="Manual"),"30%",IF(AND(U60="Correctivo",V60="Automático"),"35%",IF(AND(U60="Correctivo",V60="Manual"),"25%",""))))))</f>
        <v/>
      </c>
      <c r="X60" s="122"/>
      <c r="Y60" s="122"/>
      <c r="Z60" s="122"/>
      <c r="AA60" s="124" t="str">
        <f>IFERROR(IF(AND(T59="Probabilidad",T60="Probabilidad"),(AC59-(+AC59*W60)),IF(T60="Probabilidad",(L59-(+L59*W60)),IF(T60="Impacto",AC59,""))),"")</f>
        <v/>
      </c>
      <c r="AB60" s="125" t="str">
        <f t="shared" si="2"/>
        <v/>
      </c>
      <c r="AC60" s="126" t="str">
        <f t="shared" ref="AC60:AC64" si="51">+AA60</f>
        <v/>
      </c>
      <c r="AD60" s="125" t="str">
        <f t="shared" si="4"/>
        <v/>
      </c>
      <c r="AE60" s="126" t="str">
        <f>IFERROR(IF(AND(T59="Impacto",T60="Impacto"),(AE59-(+AE59*W60)),IF(T60="Impacto",(P59-(+P59*W60)),IF(T60="Probabilidad",AE59,""))),"")</f>
        <v/>
      </c>
      <c r="AF60" s="127" t="str">
        <f t="shared" ref="AF60:AF61" si="52">IFERROR(IF(OR(AND(AB60="Muy Baja",AD60="Leve"),AND(AB60="Muy Baja",AD60="Menor"),AND(AB60="Baja",AD60="Leve")),"Bajo",IF(OR(AND(AB60="Muy baja",AD60="Moderado"),AND(AB60="Baja",AD60="Menor"),AND(AB60="Baja",AD60="Moderado"),AND(AB60="Media",AD60="Leve"),AND(AB60="Media",AD60="Menor"),AND(AB60="Media",AD60="Moderado"),AND(AB60="Alta",AD60="Leve"),AND(AB60="Alta",AD60="Menor")),"Moderado",IF(OR(AND(AB60="Muy Baja",AD60="Mayor"),AND(AB60="Baja",AD60="Mayor"),AND(AB60="Media",AD60="Mayor"),AND(AB60="Alta",AD60="Moderado"),AND(AB60="Alta",AD60="Mayor"),AND(AB60="Muy Alta",AD60="Leve"),AND(AB60="Muy Alta",AD60="Menor"),AND(AB60="Muy Alta",AD60="Moderado"),AND(AB60="Muy Alta",AD60="Mayor")),"Alto",IF(OR(AND(AB60="Muy Baja",AD60="Catastrófico"),AND(AB60="Baja",AD60="Catastrófico"),AND(AB60="Media",AD60="Catastrófico"),AND(AB60="Alta",AD60="Catastrófico"),AND(AB60="Muy Alta",AD60="Catastrófico")),"Extremo","")))),"")</f>
        <v/>
      </c>
      <c r="AG60" s="128"/>
      <c r="AH60" s="129"/>
      <c r="AI60" s="130"/>
      <c r="AJ60" s="131"/>
      <c r="AK60" s="131"/>
      <c r="AL60" s="129"/>
      <c r="AM60" s="130"/>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row>
    <row r="61" spans="1:71" ht="68.45" customHeight="1" x14ac:dyDescent="0.3">
      <c r="A61" s="280"/>
      <c r="B61" s="230"/>
      <c r="C61" s="230"/>
      <c r="D61" s="230"/>
      <c r="E61" s="134"/>
      <c r="F61" s="230"/>
      <c r="G61" s="283"/>
      <c r="H61" s="283"/>
      <c r="I61" s="230"/>
      <c r="J61" s="238"/>
      <c r="K61" s="241"/>
      <c r="L61" s="244"/>
      <c r="M61" s="247"/>
      <c r="N61" s="244">
        <f>IF(NOT(ISERROR(MATCH(M61,_xlfn.ANCHORARRAY(F72),0))),L74&amp;"Por favor no seleccionar los criterios de impacto",M61)</f>
        <v>0</v>
      </c>
      <c r="O61" s="241"/>
      <c r="P61" s="244"/>
      <c r="Q61" s="235"/>
      <c r="R61" s="119">
        <v>3</v>
      </c>
      <c r="S61" s="132"/>
      <c r="T61" s="121" t="str">
        <f t="shared" si="0"/>
        <v/>
      </c>
      <c r="U61" s="122"/>
      <c r="V61" s="122"/>
      <c r="W61" s="123" t="str">
        <f t="shared" si="50"/>
        <v/>
      </c>
      <c r="X61" s="122"/>
      <c r="Y61" s="122"/>
      <c r="Z61" s="122"/>
      <c r="AA61" s="124" t="str">
        <f>IFERROR(IF(AND(T60="Probabilidad",T61="Probabilidad"),(AC60-(+AC60*W61)),IF(AND(T60="Impacto",T61="Probabilidad"),(AC59-(+AC59*W61)),IF(T61="Impacto",AC60,""))),"")</f>
        <v/>
      </c>
      <c r="AB61" s="125" t="str">
        <f t="shared" si="2"/>
        <v/>
      </c>
      <c r="AC61" s="126" t="str">
        <f t="shared" si="51"/>
        <v/>
      </c>
      <c r="AD61" s="125" t="str">
        <f t="shared" si="4"/>
        <v/>
      </c>
      <c r="AE61" s="126" t="str">
        <f>IFERROR(IF(AND(T60="Impacto",T61="Impacto"),(AE60-(+AE60*W61)),IF(AND(T60="Probabilidad",T61="Impacto"),(AE59-(+AE59*W61)),IF(T61="Probabilidad",AE60,""))),"")</f>
        <v/>
      </c>
      <c r="AF61" s="127" t="str">
        <f t="shared" si="52"/>
        <v/>
      </c>
      <c r="AG61" s="128"/>
      <c r="AH61" s="129"/>
      <c r="AI61" s="130"/>
      <c r="AJ61" s="131"/>
      <c r="AK61" s="131"/>
      <c r="AL61" s="129"/>
      <c r="AM61" s="130"/>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row>
    <row r="62" spans="1:71" ht="68.45" customHeight="1" x14ac:dyDescent="0.3">
      <c r="A62" s="280"/>
      <c r="B62" s="230"/>
      <c r="C62" s="230"/>
      <c r="D62" s="230"/>
      <c r="E62" s="134"/>
      <c r="F62" s="230"/>
      <c r="G62" s="283"/>
      <c r="H62" s="283"/>
      <c r="I62" s="230"/>
      <c r="J62" s="238"/>
      <c r="K62" s="241"/>
      <c r="L62" s="244"/>
      <c r="M62" s="247"/>
      <c r="N62" s="244">
        <f>IF(NOT(ISERROR(MATCH(M62,_xlfn.ANCHORARRAY(F73),0))),L75&amp;"Por favor no seleccionar los criterios de impacto",M62)</f>
        <v>0</v>
      </c>
      <c r="O62" s="241"/>
      <c r="P62" s="244"/>
      <c r="Q62" s="235"/>
      <c r="R62" s="119">
        <v>4</v>
      </c>
      <c r="S62" s="120"/>
      <c r="T62" s="121" t="str">
        <f t="shared" si="0"/>
        <v/>
      </c>
      <c r="U62" s="122"/>
      <c r="V62" s="122"/>
      <c r="W62" s="123" t="str">
        <f t="shared" si="50"/>
        <v/>
      </c>
      <c r="X62" s="122"/>
      <c r="Y62" s="122"/>
      <c r="Z62" s="122"/>
      <c r="AA62" s="124" t="str">
        <f t="shared" ref="AA62:AA64" si="53">IFERROR(IF(AND(T61="Probabilidad",T62="Probabilidad"),(AC61-(+AC61*W62)),IF(AND(T61="Impacto",T62="Probabilidad"),(AC60-(+AC60*W62)),IF(T62="Impacto",AC61,""))),"")</f>
        <v/>
      </c>
      <c r="AB62" s="125" t="str">
        <f t="shared" si="2"/>
        <v/>
      </c>
      <c r="AC62" s="126" t="str">
        <f t="shared" si="51"/>
        <v/>
      </c>
      <c r="AD62" s="125" t="str">
        <f t="shared" si="4"/>
        <v/>
      </c>
      <c r="AE62" s="126" t="str">
        <f t="shared" ref="AE62:AE64" si="54">IFERROR(IF(AND(T61="Impacto",T62="Impacto"),(AE61-(+AE61*W62)),IF(AND(T61="Probabilidad",T62="Impacto"),(AE60-(+AE60*W62)),IF(T62="Probabilidad",AE61,""))),"")</f>
        <v/>
      </c>
      <c r="AF62" s="127" t="str">
        <f>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28"/>
      <c r="AH62" s="129"/>
      <c r="AI62" s="130"/>
      <c r="AJ62" s="131"/>
      <c r="AK62" s="131"/>
      <c r="AL62" s="129"/>
      <c r="AM62" s="130"/>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row>
    <row r="63" spans="1:71" ht="68.45" customHeight="1" x14ac:dyDescent="0.3">
      <c r="A63" s="280"/>
      <c r="B63" s="230"/>
      <c r="C63" s="230"/>
      <c r="D63" s="230"/>
      <c r="E63" s="134"/>
      <c r="F63" s="230"/>
      <c r="G63" s="283"/>
      <c r="H63" s="283"/>
      <c r="I63" s="230"/>
      <c r="J63" s="238"/>
      <c r="K63" s="241"/>
      <c r="L63" s="244"/>
      <c r="M63" s="247"/>
      <c r="N63" s="244">
        <f>IF(NOT(ISERROR(MATCH(M63,_xlfn.ANCHORARRAY(F74),0))),L76&amp;"Por favor no seleccionar los criterios de impacto",M63)</f>
        <v>0</v>
      </c>
      <c r="O63" s="241"/>
      <c r="P63" s="244"/>
      <c r="Q63" s="235"/>
      <c r="R63" s="119">
        <v>5</v>
      </c>
      <c r="S63" s="120"/>
      <c r="T63" s="121" t="str">
        <f t="shared" si="0"/>
        <v/>
      </c>
      <c r="U63" s="122"/>
      <c r="V63" s="122"/>
      <c r="W63" s="123" t="str">
        <f t="shared" si="50"/>
        <v/>
      </c>
      <c r="X63" s="122"/>
      <c r="Y63" s="122"/>
      <c r="Z63" s="122"/>
      <c r="AA63" s="124" t="str">
        <f t="shared" si="53"/>
        <v/>
      </c>
      <c r="AB63" s="125" t="str">
        <f t="shared" si="2"/>
        <v/>
      </c>
      <c r="AC63" s="126" t="str">
        <f t="shared" si="51"/>
        <v/>
      </c>
      <c r="AD63" s="125" t="str">
        <f t="shared" si="4"/>
        <v/>
      </c>
      <c r="AE63" s="126" t="str">
        <f t="shared" si="54"/>
        <v/>
      </c>
      <c r="AF63" s="127" t="str">
        <f t="shared" ref="AF63:AF64" si="55">IFERROR(IF(OR(AND(AB63="Muy Baja",AD63="Leve"),AND(AB63="Muy Baja",AD63="Menor"),AND(AB63="Baja",AD63="Leve")),"Bajo",IF(OR(AND(AB63="Muy baja",AD63="Moderado"),AND(AB63="Baja",AD63="Menor"),AND(AB63="Baja",AD63="Moderado"),AND(AB63="Media",AD63="Leve"),AND(AB63="Media",AD63="Menor"),AND(AB63="Media",AD63="Moderado"),AND(AB63="Alta",AD63="Leve"),AND(AB63="Alta",AD63="Menor")),"Moderado",IF(OR(AND(AB63="Muy Baja",AD63="Mayor"),AND(AB63="Baja",AD63="Mayor"),AND(AB63="Media",AD63="Mayor"),AND(AB63="Alta",AD63="Moderado"),AND(AB63="Alta",AD63="Mayor"),AND(AB63="Muy Alta",AD63="Leve"),AND(AB63="Muy Alta",AD63="Menor"),AND(AB63="Muy Alta",AD63="Moderado"),AND(AB63="Muy Alta",AD63="Mayor")),"Alto",IF(OR(AND(AB63="Muy Baja",AD63="Catastrófico"),AND(AB63="Baja",AD63="Catastrófico"),AND(AB63="Media",AD63="Catastrófico"),AND(AB63="Alta",AD63="Catastrófico"),AND(AB63="Muy Alta",AD63="Catastrófico")),"Extremo","")))),"")</f>
        <v/>
      </c>
      <c r="AG63" s="128"/>
      <c r="AH63" s="129"/>
      <c r="AI63" s="130"/>
      <c r="AJ63" s="131"/>
      <c r="AK63" s="131"/>
      <c r="AL63" s="129"/>
      <c r="AM63" s="130"/>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row>
    <row r="64" spans="1:71" ht="68.45" customHeight="1" x14ac:dyDescent="0.3">
      <c r="A64" s="281"/>
      <c r="B64" s="231"/>
      <c r="C64" s="231"/>
      <c r="D64" s="231"/>
      <c r="E64" s="135"/>
      <c r="F64" s="231"/>
      <c r="G64" s="284"/>
      <c r="H64" s="284"/>
      <c r="I64" s="231"/>
      <c r="J64" s="239"/>
      <c r="K64" s="242"/>
      <c r="L64" s="245"/>
      <c r="M64" s="248"/>
      <c r="N64" s="245">
        <f>IF(NOT(ISERROR(MATCH(M64,_xlfn.ANCHORARRAY(F75),0))),L77&amp;"Por favor no seleccionar los criterios de impacto",M64)</f>
        <v>0</v>
      </c>
      <c r="O64" s="242"/>
      <c r="P64" s="245"/>
      <c r="Q64" s="236"/>
      <c r="R64" s="119">
        <v>6</v>
      </c>
      <c r="S64" s="120"/>
      <c r="T64" s="121" t="str">
        <f t="shared" si="0"/>
        <v/>
      </c>
      <c r="U64" s="122"/>
      <c r="V64" s="122"/>
      <c r="W64" s="123" t="str">
        <f t="shared" si="50"/>
        <v/>
      </c>
      <c r="X64" s="122"/>
      <c r="Y64" s="122"/>
      <c r="Z64" s="122"/>
      <c r="AA64" s="124" t="str">
        <f t="shared" si="53"/>
        <v/>
      </c>
      <c r="AB64" s="125" t="str">
        <f t="shared" si="2"/>
        <v/>
      </c>
      <c r="AC64" s="126" t="str">
        <f t="shared" si="51"/>
        <v/>
      </c>
      <c r="AD64" s="125" t="str">
        <f t="shared" si="4"/>
        <v/>
      </c>
      <c r="AE64" s="126" t="str">
        <f t="shared" si="54"/>
        <v/>
      </c>
      <c r="AF64" s="127" t="str">
        <f t="shared" si="55"/>
        <v/>
      </c>
      <c r="AG64" s="128"/>
      <c r="AH64" s="129"/>
      <c r="AI64" s="130"/>
      <c r="AJ64" s="131"/>
      <c r="AK64" s="131"/>
      <c r="AL64" s="129"/>
      <c r="AM64" s="130"/>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row>
    <row r="65" spans="1:71" ht="68.45" customHeight="1" x14ac:dyDescent="0.3">
      <c r="A65" s="279">
        <v>10</v>
      </c>
      <c r="B65" s="229"/>
      <c r="C65" s="229"/>
      <c r="D65" s="229"/>
      <c r="E65" s="133"/>
      <c r="F65" s="229"/>
      <c r="G65" s="282"/>
      <c r="H65" s="282"/>
      <c r="I65" s="229"/>
      <c r="J65" s="237"/>
      <c r="K65" s="240" t="str">
        <f>IF(J65&lt;=0,"",IF(J65&lt;=2,"Muy Baja",IF(J65&lt;=24,"Baja",IF(J65&lt;=500,"Media",IF(J65&lt;=5000,"Alta","Muy Alta")))))</f>
        <v/>
      </c>
      <c r="L65" s="243" t="str">
        <f>IF(K65="","",IF(K65="Muy Baja",0.2,IF(K65="Baja",0.4,IF(K65="Media",0.6,IF(K65="Alta",0.8,IF(K65="Muy Alta",1,))))))</f>
        <v/>
      </c>
      <c r="M65" s="246"/>
      <c r="N65" s="243">
        <f>IF(NOT(ISERROR(MATCH(M65,'Tabla Impacto'!$B$221:$B$223,0))),'Tabla Impacto'!$F$223&amp;"Por favor no seleccionar los criterios de impacto(Afectación Económica o presupuestal y Pérdida Reputacional)",M65)</f>
        <v>0</v>
      </c>
      <c r="O65" s="240" t="str">
        <f>IF(OR(N65='Tabla Impacto'!$C$11,N65='Tabla Impacto'!$D$11),"Leve",IF(OR(N65='Tabla Impacto'!$C$12,N65='Tabla Impacto'!$D$12),"Menor",IF(OR(N65='Tabla Impacto'!$C$13,N65='Tabla Impacto'!$D$13),"Moderado",IF(OR(N65='Tabla Impacto'!$C$14,N65='Tabla Impacto'!$D$14),"Mayor",IF(OR(N65='Tabla Impacto'!$C$15,N65='Tabla Impacto'!$D$15),"Catastrófico","")))))</f>
        <v/>
      </c>
      <c r="P65" s="243" t="str">
        <f>IF(O65="","",IF(O65="Leve",0.2,IF(O65="Menor",0.4,IF(O65="Moderado",0.6,IF(O65="Mayor",0.8,IF(O65="Catastrófico",1,))))))</f>
        <v/>
      </c>
      <c r="Q65" s="234" t="str">
        <f>IF(OR(AND(K65="Muy Baja",O65="Leve"),AND(K65="Muy Baja",O65="Menor"),AND(K65="Baja",O65="Leve")),"Bajo",IF(OR(AND(K65="Muy baja",O65="Moderado"),AND(K65="Baja",O65="Menor"),AND(K65="Baja",O65="Moderado"),AND(K65="Media",O65="Leve"),AND(K65="Media",O65="Menor"),AND(K65="Media",O65="Moderado"),AND(K65="Alta",O65="Leve"),AND(K65="Alta",O65="Menor")),"Moderado",IF(OR(AND(K65="Muy Baja",O65="Mayor"),AND(K65="Baja",O65="Mayor"),AND(K65="Media",O65="Mayor"),AND(K65="Alta",O65="Moderado"),AND(K65="Alta",O65="Mayor"),AND(K65="Muy Alta",O65="Leve"),AND(K65="Muy Alta",O65="Menor"),AND(K65="Muy Alta",O65="Moderado"),AND(K65="Muy Alta",O65="Mayor")),"Alto",IF(OR(AND(K65="Muy Baja",O65="Catastrófico"),AND(K65="Baja",O65="Catastrófico"),AND(K65="Media",O65="Catastrófico"),AND(K65="Alta",O65="Catastrófico"),AND(K65="Muy Alta",O65="Catastrófico")),"Extremo",""))))</f>
        <v/>
      </c>
      <c r="R65" s="119">
        <v>1</v>
      </c>
      <c r="S65" s="120"/>
      <c r="T65" s="121" t="str">
        <f t="shared" si="0"/>
        <v/>
      </c>
      <c r="U65" s="122"/>
      <c r="V65" s="122"/>
      <c r="W65" s="123" t="str">
        <f>IF(AND(U65="Preventivo",V65="Automático"),"50%",IF(AND(U65="Preventivo",V65="Manual"),"40%",IF(AND(U65="Detectivo",V65="Automático"),"40%",IF(AND(U65="Detectivo",V65="Manual"),"30%",IF(AND(U65="Correctivo",V65="Automático"),"35%",IF(AND(U65="Correctivo",V65="Manual"),"25%",""))))))</f>
        <v/>
      </c>
      <c r="X65" s="122"/>
      <c r="Y65" s="122"/>
      <c r="Z65" s="122"/>
      <c r="AA65" s="124" t="str">
        <f>IFERROR(IF(T65="Probabilidad",(L65-(+L65*W65)),IF(T65="Impacto",L65,"")),"")</f>
        <v/>
      </c>
      <c r="AB65" s="125" t="str">
        <f>IFERROR(IF(AA65="","",IF(AA65&lt;=0.2,"Muy Baja",IF(AA65&lt;=0.4,"Baja",IF(AA65&lt;=0.6,"Media",IF(AA65&lt;=0.8,"Alta","Muy Alta"))))),"")</f>
        <v/>
      </c>
      <c r="AC65" s="126" t="str">
        <f>+AA65</f>
        <v/>
      </c>
      <c r="AD65" s="125" t="str">
        <f>IFERROR(IF(AE65="","",IF(AE65&lt;=0.2,"Leve",IF(AE65&lt;=0.4,"Menor",IF(AE65&lt;=0.6,"Moderado",IF(AE65&lt;=0.8,"Mayor","Catastrófico"))))),"")</f>
        <v/>
      </c>
      <c r="AE65" s="126" t="str">
        <f>IFERROR(IF(T65="Impacto",(P65-(+P65*W65)),IF(T65="Probabilidad",P65,"")),"")</f>
        <v/>
      </c>
      <c r="AF65" s="127" t="str">
        <f>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28"/>
      <c r="AH65" s="129"/>
      <c r="AI65" s="130"/>
      <c r="AJ65" s="131"/>
      <c r="AK65" s="131"/>
      <c r="AL65" s="129"/>
      <c r="AM65" s="130"/>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row>
    <row r="66" spans="1:71" x14ac:dyDescent="0.3">
      <c r="A66" s="233"/>
      <c r="B66" s="233"/>
      <c r="C66" s="233"/>
      <c r="D66" s="233"/>
      <c r="F66" s="286"/>
      <c r="G66" s="233"/>
      <c r="H66" s="233"/>
      <c r="I66" s="287"/>
      <c r="J66" s="286"/>
      <c r="K66" s="286"/>
      <c r="L66" s="286"/>
      <c r="M66" s="286"/>
      <c r="N66" s="286"/>
      <c r="O66" s="286"/>
      <c r="P66" s="286"/>
      <c r="Q66" s="286"/>
    </row>
    <row r="67" spans="1:71" ht="68.45" customHeight="1" x14ac:dyDescent="0.3">
      <c r="A67" s="280"/>
      <c r="B67" s="230"/>
      <c r="C67" s="230"/>
      <c r="D67" s="230"/>
      <c r="E67" s="134"/>
      <c r="F67" s="230"/>
      <c r="G67" s="283"/>
      <c r="H67" s="283"/>
      <c r="I67" s="230"/>
      <c r="J67" s="238"/>
      <c r="K67" s="241"/>
      <c r="L67" s="244"/>
      <c r="M67" s="247"/>
      <c r="N67" s="244">
        <f>IF(NOT(ISERROR(MATCH(M67,_xlfn.ANCHORARRAY(F78),0))),L80&amp;"Por favor no seleccionar los criterios de impacto",M67)</f>
        <v>0</v>
      </c>
      <c r="O67" s="241"/>
      <c r="P67" s="244"/>
      <c r="Q67" s="235"/>
      <c r="R67" s="119">
        <v>3</v>
      </c>
      <c r="S67" s="132"/>
      <c r="T67" s="121" t="str">
        <f t="shared" si="0"/>
        <v/>
      </c>
      <c r="U67" s="122"/>
      <c r="V67" s="122"/>
      <c r="W67" s="123" t="str">
        <f t="shared" ref="W67:W70" si="56">IF(AND(U67="Preventivo",V67="Automático"),"50%",IF(AND(U67="Preventivo",V67="Manual"),"40%",IF(AND(U67="Detectivo",V67="Automático"),"40%",IF(AND(U67="Detectivo",V67="Manual"),"30%",IF(AND(U67="Correctivo",V67="Automático"),"35%",IF(AND(U67="Correctivo",V67="Manual"),"25%",""))))))</f>
        <v/>
      </c>
      <c r="X67" s="122"/>
      <c r="Y67" s="122"/>
      <c r="Z67" s="122"/>
      <c r="AA67" s="124" t="str">
        <f>IFERROR(IF(AND(T66="Probabilidad",T67="Probabilidad"),(AC66-(+AC66*W67)),IF(AND(T66="Impacto",T67="Probabilidad"),(AC65-(+AC65*W67)),IF(T67="Impacto",AC66,""))),"")</f>
        <v/>
      </c>
      <c r="AB67" s="125" t="str">
        <f t="shared" si="2"/>
        <v/>
      </c>
      <c r="AC67" s="126" t="str">
        <f t="shared" ref="AC67:AC70" si="57">+AA67</f>
        <v/>
      </c>
      <c r="AD67" s="125" t="str">
        <f t="shared" si="4"/>
        <v/>
      </c>
      <c r="AE67" s="126" t="str">
        <f>IFERROR(IF(AND(T66="Impacto",T67="Impacto"),(AE66-(+AE66*W67)),IF(AND(T66="Probabilidad",T67="Impacto"),(AE65-(+AE65*W67)),IF(T67="Probabilidad",AE66,""))),"")</f>
        <v/>
      </c>
      <c r="AF67" s="127" t="str">
        <f t="shared" ref="AF67" si="58">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
      </c>
      <c r="AG67" s="128"/>
      <c r="AH67" s="129"/>
      <c r="AI67" s="130"/>
      <c r="AJ67" s="131"/>
      <c r="AK67" s="131"/>
      <c r="AL67" s="129"/>
      <c r="AM67" s="130"/>
    </row>
    <row r="68" spans="1:71" ht="68.45" customHeight="1" x14ac:dyDescent="0.3">
      <c r="A68" s="280"/>
      <c r="B68" s="230"/>
      <c r="C68" s="230"/>
      <c r="D68" s="230"/>
      <c r="E68" s="134"/>
      <c r="F68" s="230"/>
      <c r="G68" s="283"/>
      <c r="H68" s="283"/>
      <c r="I68" s="230"/>
      <c r="J68" s="238"/>
      <c r="K68" s="241"/>
      <c r="L68" s="244"/>
      <c r="M68" s="247"/>
      <c r="N68" s="244">
        <f>IF(NOT(ISERROR(MATCH(M68,_xlfn.ANCHORARRAY(F79),0))),L81&amp;"Por favor no seleccionar los criterios de impacto",M68)</f>
        <v>0</v>
      </c>
      <c r="O68" s="241"/>
      <c r="P68" s="244"/>
      <c r="Q68" s="235"/>
      <c r="R68" s="119">
        <v>4</v>
      </c>
      <c r="S68" s="120"/>
      <c r="T68" s="121" t="str">
        <f t="shared" si="0"/>
        <v/>
      </c>
      <c r="U68" s="122"/>
      <c r="V68" s="122"/>
      <c r="W68" s="123" t="str">
        <f t="shared" si="56"/>
        <v/>
      </c>
      <c r="X68" s="122"/>
      <c r="Y68" s="122"/>
      <c r="Z68" s="122"/>
      <c r="AA68" s="124" t="str">
        <f t="shared" ref="AA68:AA70" si="59">IFERROR(IF(AND(T67="Probabilidad",T68="Probabilidad"),(AC67-(+AC67*W68)),IF(AND(T67="Impacto",T68="Probabilidad"),(AC66-(+AC66*W68)),IF(T68="Impacto",AC67,""))),"")</f>
        <v/>
      </c>
      <c r="AB68" s="125" t="str">
        <f t="shared" si="2"/>
        <v/>
      </c>
      <c r="AC68" s="126" t="str">
        <f t="shared" si="57"/>
        <v/>
      </c>
      <c r="AD68" s="125" t="str">
        <f t="shared" si="4"/>
        <v/>
      </c>
      <c r="AE68" s="126" t="str">
        <f t="shared" ref="AE68:AE70" si="60">IFERROR(IF(AND(T67="Impacto",T68="Impacto"),(AE67-(+AE67*W68)),IF(AND(T67="Probabilidad",T68="Impacto"),(AE66-(+AE66*W68)),IF(T68="Probabilidad",AE67,""))),"")</f>
        <v/>
      </c>
      <c r="AF68" s="127" t="str">
        <f>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
      </c>
      <c r="AG68" s="128"/>
      <c r="AH68" s="129"/>
      <c r="AI68" s="130"/>
      <c r="AJ68" s="131"/>
      <c r="AK68" s="131"/>
      <c r="AL68" s="129"/>
      <c r="AM68" s="130"/>
    </row>
    <row r="69" spans="1:71" ht="68.45" customHeight="1" x14ac:dyDescent="0.3">
      <c r="A69" s="280"/>
      <c r="B69" s="230"/>
      <c r="C69" s="230"/>
      <c r="D69" s="230"/>
      <c r="E69" s="134"/>
      <c r="F69" s="230"/>
      <c r="G69" s="283"/>
      <c r="H69" s="283"/>
      <c r="I69" s="230"/>
      <c r="J69" s="238"/>
      <c r="K69" s="241"/>
      <c r="L69" s="244"/>
      <c r="M69" s="247"/>
      <c r="N69" s="244">
        <f>IF(NOT(ISERROR(MATCH(M69,_xlfn.ANCHORARRAY(F80),0))),L82&amp;"Por favor no seleccionar los criterios de impacto",M69)</f>
        <v>0</v>
      </c>
      <c r="O69" s="241"/>
      <c r="P69" s="244"/>
      <c r="Q69" s="235"/>
      <c r="R69" s="119">
        <v>5</v>
      </c>
      <c r="S69" s="120"/>
      <c r="T69" s="121" t="str">
        <f t="shared" si="0"/>
        <v/>
      </c>
      <c r="U69" s="122"/>
      <c r="V69" s="122"/>
      <c r="W69" s="123" t="str">
        <f t="shared" si="56"/>
        <v/>
      </c>
      <c r="X69" s="122"/>
      <c r="Y69" s="122"/>
      <c r="Z69" s="122"/>
      <c r="AA69" s="124" t="str">
        <f t="shared" si="59"/>
        <v/>
      </c>
      <c r="AB69" s="125" t="str">
        <f t="shared" si="2"/>
        <v/>
      </c>
      <c r="AC69" s="126" t="str">
        <f t="shared" si="57"/>
        <v/>
      </c>
      <c r="AD69" s="125" t="str">
        <f t="shared" si="4"/>
        <v/>
      </c>
      <c r="AE69" s="126" t="str">
        <f t="shared" si="60"/>
        <v/>
      </c>
      <c r="AF69" s="127" t="str">
        <f t="shared" ref="AF69:AF70" si="61">IFERROR(IF(OR(AND(AB69="Muy Baja",AD69="Leve"),AND(AB69="Muy Baja",AD69="Menor"),AND(AB69="Baja",AD69="Leve")),"Bajo",IF(OR(AND(AB69="Muy baja",AD69="Moderado"),AND(AB69="Baja",AD69="Menor"),AND(AB69="Baja",AD69="Moderado"),AND(AB69="Media",AD69="Leve"),AND(AB69="Media",AD69="Menor"),AND(AB69="Media",AD69="Moderado"),AND(AB69="Alta",AD69="Leve"),AND(AB69="Alta",AD69="Menor")),"Moderado",IF(OR(AND(AB69="Muy Baja",AD69="Mayor"),AND(AB69="Baja",AD69="Mayor"),AND(AB69="Media",AD69="Mayor"),AND(AB69="Alta",AD69="Moderado"),AND(AB69="Alta",AD69="Mayor"),AND(AB69="Muy Alta",AD69="Leve"),AND(AB69="Muy Alta",AD69="Menor"),AND(AB69="Muy Alta",AD69="Moderado"),AND(AB69="Muy Alta",AD69="Mayor")),"Alto",IF(OR(AND(AB69="Muy Baja",AD69="Catastrófico"),AND(AB69="Baja",AD69="Catastrófico"),AND(AB69="Media",AD69="Catastrófico"),AND(AB69="Alta",AD69="Catastrófico"),AND(AB69="Muy Alta",AD69="Catastrófico")),"Extremo","")))),"")</f>
        <v/>
      </c>
      <c r="AG69" s="128"/>
      <c r="AH69" s="129"/>
      <c r="AI69" s="130"/>
      <c r="AJ69" s="131"/>
      <c r="AK69" s="131"/>
      <c r="AL69" s="129"/>
      <c r="AM69" s="130"/>
    </row>
    <row r="70" spans="1:71" ht="68.45" customHeight="1" x14ac:dyDescent="0.3">
      <c r="A70" s="281"/>
      <c r="B70" s="231"/>
      <c r="C70" s="231"/>
      <c r="D70" s="231"/>
      <c r="E70" s="135"/>
      <c r="F70" s="231"/>
      <c r="G70" s="284"/>
      <c r="H70" s="284"/>
      <c r="I70" s="231"/>
      <c r="J70" s="239"/>
      <c r="K70" s="242"/>
      <c r="L70" s="245"/>
      <c r="M70" s="248"/>
      <c r="N70" s="245">
        <f>IF(NOT(ISERROR(MATCH(M70,_xlfn.ANCHORARRAY(F81),0))),L83&amp;"Por favor no seleccionar los criterios de impacto",M70)</f>
        <v>0</v>
      </c>
      <c r="O70" s="242"/>
      <c r="P70" s="245"/>
      <c r="Q70" s="236"/>
      <c r="R70" s="119">
        <v>6</v>
      </c>
      <c r="S70" s="120"/>
      <c r="T70" s="121" t="str">
        <f t="shared" si="0"/>
        <v/>
      </c>
      <c r="U70" s="122"/>
      <c r="V70" s="122"/>
      <c r="W70" s="123" t="str">
        <f t="shared" si="56"/>
        <v/>
      </c>
      <c r="X70" s="122"/>
      <c r="Y70" s="122"/>
      <c r="Z70" s="122"/>
      <c r="AA70" s="124" t="str">
        <f t="shared" si="59"/>
        <v/>
      </c>
      <c r="AB70" s="125" t="str">
        <f t="shared" si="2"/>
        <v/>
      </c>
      <c r="AC70" s="126" t="str">
        <f t="shared" si="57"/>
        <v/>
      </c>
      <c r="AD70" s="125" t="str">
        <f t="shared" si="4"/>
        <v/>
      </c>
      <c r="AE70" s="126" t="str">
        <f t="shared" si="60"/>
        <v/>
      </c>
      <c r="AF70" s="127" t="str">
        <f t="shared" si="61"/>
        <v/>
      </c>
      <c r="AG70" s="128"/>
      <c r="AH70" s="129"/>
      <c r="AI70" s="130"/>
      <c r="AJ70" s="131"/>
      <c r="AK70" s="131"/>
      <c r="AL70" s="129"/>
      <c r="AM70" s="130"/>
    </row>
    <row r="71" spans="1:71" ht="49.7" customHeight="1" x14ac:dyDescent="0.3">
      <c r="A71" s="6"/>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9"/>
    </row>
    <row r="73" spans="1:71" x14ac:dyDescent="0.3">
      <c r="A73" s="1"/>
      <c r="B73" s="23"/>
      <c r="C73" s="23"/>
      <c r="D73" s="1"/>
      <c r="E73" s="1"/>
      <c r="G73" s="1"/>
      <c r="H73" s="1"/>
      <c r="I73" s="1"/>
    </row>
  </sheetData>
  <dataConsolidate/>
  <mergeCells count="213">
    <mergeCell ref="D4:Q4"/>
    <mergeCell ref="I11:I16"/>
    <mergeCell ref="J11:J16"/>
    <mergeCell ref="K11:K16"/>
    <mergeCell ref="A11:A16"/>
    <mergeCell ref="B11:B16"/>
    <mergeCell ref="F11:F16"/>
    <mergeCell ref="H11:H16"/>
    <mergeCell ref="Q11:Q16"/>
    <mergeCell ref="L11:L16"/>
    <mergeCell ref="M11:M16"/>
    <mergeCell ref="N11:N16"/>
    <mergeCell ref="O11:O16"/>
    <mergeCell ref="P11:P16"/>
    <mergeCell ref="G11:G16"/>
    <mergeCell ref="D11:D16"/>
    <mergeCell ref="D5:Q5"/>
    <mergeCell ref="C11:C16"/>
    <mergeCell ref="A4:C4"/>
    <mergeCell ref="A5:C5"/>
    <mergeCell ref="A6:C6"/>
    <mergeCell ref="A7:C7"/>
    <mergeCell ref="E11:E12"/>
    <mergeCell ref="AA9:AA10"/>
    <mergeCell ref="S9:S10"/>
    <mergeCell ref="AD9:AD10"/>
    <mergeCell ref="AB9:AB10"/>
    <mergeCell ref="AC9:AC10"/>
    <mergeCell ref="J9:J10"/>
    <mergeCell ref="K9:K10"/>
    <mergeCell ref="L9:L10"/>
    <mergeCell ref="O9:O10"/>
    <mergeCell ref="P9:P10"/>
    <mergeCell ref="Q9:Q10"/>
    <mergeCell ref="M9:M10"/>
    <mergeCell ref="N9:N10"/>
    <mergeCell ref="T9:T10"/>
    <mergeCell ref="U9:Z9"/>
    <mergeCell ref="N17:N22"/>
    <mergeCell ref="O17:O22"/>
    <mergeCell ref="P17:P22"/>
    <mergeCell ref="Q17:Q22"/>
    <mergeCell ref="A23:A28"/>
    <mergeCell ref="B23:B28"/>
    <mergeCell ref="F23:F28"/>
    <mergeCell ref="H23:H28"/>
    <mergeCell ref="I23:I28"/>
    <mergeCell ref="J23:J28"/>
    <mergeCell ref="K23:K28"/>
    <mergeCell ref="L23:L28"/>
    <mergeCell ref="M23:M28"/>
    <mergeCell ref="N23:N28"/>
    <mergeCell ref="O23:O28"/>
    <mergeCell ref="I17:I22"/>
    <mergeCell ref="J17:J22"/>
    <mergeCell ref="K17:K22"/>
    <mergeCell ref="L17:L22"/>
    <mergeCell ref="M17:M22"/>
    <mergeCell ref="A17:A22"/>
    <mergeCell ref="B17:B22"/>
    <mergeCell ref="F17:F22"/>
    <mergeCell ref="H17:H22"/>
    <mergeCell ref="I35:I40"/>
    <mergeCell ref="J35:J40"/>
    <mergeCell ref="K35:K40"/>
    <mergeCell ref="P23:P28"/>
    <mergeCell ref="Q23:Q28"/>
    <mergeCell ref="A29:A34"/>
    <mergeCell ref="B29:B34"/>
    <mergeCell ref="F29:F34"/>
    <mergeCell ref="H29:H34"/>
    <mergeCell ref="I29:I34"/>
    <mergeCell ref="J29:J34"/>
    <mergeCell ref="K29:K34"/>
    <mergeCell ref="L29:L34"/>
    <mergeCell ref="M29:M34"/>
    <mergeCell ref="N29:N34"/>
    <mergeCell ref="O29:O34"/>
    <mergeCell ref="P29:P34"/>
    <mergeCell ref="Q29:Q34"/>
    <mergeCell ref="L35:L40"/>
    <mergeCell ref="M35:M40"/>
    <mergeCell ref="E23:E24"/>
    <mergeCell ref="A53:A58"/>
    <mergeCell ref="B53:B58"/>
    <mergeCell ref="F53:F58"/>
    <mergeCell ref="H53:H58"/>
    <mergeCell ref="A47:A52"/>
    <mergeCell ref="B47:B52"/>
    <mergeCell ref="F47:F52"/>
    <mergeCell ref="H47:H52"/>
    <mergeCell ref="P35:P40"/>
    <mergeCell ref="P41:P46"/>
    <mergeCell ref="M47:M52"/>
    <mergeCell ref="N47:N52"/>
    <mergeCell ref="O47:O52"/>
    <mergeCell ref="A35:A40"/>
    <mergeCell ref="B35:B40"/>
    <mergeCell ref="A41:A46"/>
    <mergeCell ref="B41:B46"/>
    <mergeCell ref="F41:F46"/>
    <mergeCell ref="H41:H46"/>
    <mergeCell ref="I41:I46"/>
    <mergeCell ref="F35:F40"/>
    <mergeCell ref="H35:H40"/>
    <mergeCell ref="M41:M46"/>
    <mergeCell ref="N41:N46"/>
    <mergeCell ref="J41:J46"/>
    <mergeCell ref="K41:K46"/>
    <mergeCell ref="L41:L46"/>
    <mergeCell ref="N35:N40"/>
    <mergeCell ref="O35:O40"/>
    <mergeCell ref="Q35:Q40"/>
    <mergeCell ref="Q41:Q46"/>
    <mergeCell ref="O41:O46"/>
    <mergeCell ref="B71:AM71"/>
    <mergeCell ref="P59:P64"/>
    <mergeCell ref="Q59:Q64"/>
    <mergeCell ref="N65:N70"/>
    <mergeCell ref="O65:O70"/>
    <mergeCell ref="P65:P70"/>
    <mergeCell ref="Q65:Q70"/>
    <mergeCell ref="M59:M64"/>
    <mergeCell ref="N59:N64"/>
    <mergeCell ref="O59:O64"/>
    <mergeCell ref="D53:D58"/>
    <mergeCell ref="D59:D64"/>
    <mergeCell ref="J59:J64"/>
    <mergeCell ref="K59:K64"/>
    <mergeCell ref="L59:L64"/>
    <mergeCell ref="P47:P52"/>
    <mergeCell ref="A65:A70"/>
    <mergeCell ref="B65:B70"/>
    <mergeCell ref="F65:F70"/>
    <mergeCell ref="H65:H70"/>
    <mergeCell ref="I65:I70"/>
    <mergeCell ref="J65:J70"/>
    <mergeCell ref="K65:K70"/>
    <mergeCell ref="L65:L70"/>
    <mergeCell ref="M65:M70"/>
    <mergeCell ref="D65:D70"/>
    <mergeCell ref="G65:G70"/>
    <mergeCell ref="A59:A64"/>
    <mergeCell ref="B59:B64"/>
    <mergeCell ref="F59:F64"/>
    <mergeCell ref="H59:H64"/>
    <mergeCell ref="I59:I64"/>
    <mergeCell ref="R5:T5"/>
    <mergeCell ref="B9:B10"/>
    <mergeCell ref="E9:E10"/>
    <mergeCell ref="G9:G10"/>
    <mergeCell ref="D9:D10"/>
    <mergeCell ref="G17:G22"/>
    <mergeCell ref="G23:G28"/>
    <mergeCell ref="G29:G34"/>
    <mergeCell ref="G35:G40"/>
    <mergeCell ref="G41:G46"/>
    <mergeCell ref="G47:G52"/>
    <mergeCell ref="G53:G58"/>
    <mergeCell ref="G59:G64"/>
    <mergeCell ref="D17:D22"/>
    <mergeCell ref="D23:D28"/>
    <mergeCell ref="D29:D34"/>
    <mergeCell ref="D35:D40"/>
    <mergeCell ref="D41:D46"/>
    <mergeCell ref="D47:D52"/>
    <mergeCell ref="R4:T4"/>
    <mergeCell ref="A1:AM2"/>
    <mergeCell ref="A8:J8"/>
    <mergeCell ref="K8:Q8"/>
    <mergeCell ref="R8:Z8"/>
    <mergeCell ref="AA8:AG8"/>
    <mergeCell ref="AH8:AM8"/>
    <mergeCell ref="AH9:AH10"/>
    <mergeCell ref="AM9:AM10"/>
    <mergeCell ref="AL9:AL10"/>
    <mergeCell ref="AK9:AK10"/>
    <mergeCell ref="AJ9:AJ10"/>
    <mergeCell ref="AI9:AI10"/>
    <mergeCell ref="A9:A10"/>
    <mergeCell ref="I9:I10"/>
    <mergeCell ref="H9:H10"/>
    <mergeCell ref="F9:F10"/>
    <mergeCell ref="C9:C10"/>
    <mergeCell ref="AG9:AG10"/>
    <mergeCell ref="D6:Q6"/>
    <mergeCell ref="D7:Q7"/>
    <mergeCell ref="R9:R10"/>
    <mergeCell ref="AF9:AF10"/>
    <mergeCell ref="AE9:AE10"/>
    <mergeCell ref="Q47:Q52"/>
    <mergeCell ref="I53:I58"/>
    <mergeCell ref="J53:J58"/>
    <mergeCell ref="K53:K58"/>
    <mergeCell ref="L53:L58"/>
    <mergeCell ref="M53:M58"/>
    <mergeCell ref="I47:I52"/>
    <mergeCell ref="J47:J52"/>
    <mergeCell ref="K47:K52"/>
    <mergeCell ref="L47:L52"/>
    <mergeCell ref="N53:N58"/>
    <mergeCell ref="O53:O58"/>
    <mergeCell ref="P53:P58"/>
    <mergeCell ref="Q53:Q58"/>
    <mergeCell ref="C17:C22"/>
    <mergeCell ref="C23:C28"/>
    <mergeCell ref="C29:C34"/>
    <mergeCell ref="C35:C40"/>
    <mergeCell ref="C41:C46"/>
    <mergeCell ref="C47:C52"/>
    <mergeCell ref="C53:C58"/>
    <mergeCell ref="C59:C64"/>
    <mergeCell ref="C65:C70"/>
  </mergeCells>
  <conditionalFormatting sqref="K11 K17">
    <cfRule type="cellIs" dxfId="104" priority="326" operator="equal">
      <formula>"Baja"</formula>
    </cfRule>
    <cfRule type="cellIs" dxfId="103" priority="327" operator="equal">
      <formula>"Muy Baja"</formula>
    </cfRule>
    <cfRule type="cellIs" dxfId="102" priority="325" operator="equal">
      <formula>"Media"</formula>
    </cfRule>
    <cfRule type="cellIs" dxfId="101" priority="324" operator="equal">
      <formula>"Alta"</formula>
    </cfRule>
    <cfRule type="cellIs" dxfId="100" priority="323" operator="equal">
      <formula>"Muy Alta"</formula>
    </cfRule>
  </conditionalFormatting>
  <conditionalFormatting sqref="K23">
    <cfRule type="cellIs" dxfId="99" priority="227" operator="equal">
      <formula>"Media"</formula>
    </cfRule>
    <cfRule type="cellIs" dxfId="98" priority="226" operator="equal">
      <formula>"Alta"</formula>
    </cfRule>
    <cfRule type="cellIs" dxfId="97" priority="229" operator="equal">
      <formula>"Muy Baja"</formula>
    </cfRule>
    <cfRule type="cellIs" dxfId="96" priority="225" operator="equal">
      <formula>"Muy Alta"</formula>
    </cfRule>
    <cfRule type="cellIs" dxfId="95" priority="228" operator="equal">
      <formula>"Baja"</formula>
    </cfRule>
  </conditionalFormatting>
  <conditionalFormatting sqref="K29">
    <cfRule type="cellIs" dxfId="94" priority="200" operator="equal">
      <formula>"Baja"</formula>
    </cfRule>
    <cfRule type="cellIs" dxfId="93" priority="199" operator="equal">
      <formula>"Media"</formula>
    </cfRule>
    <cfRule type="cellIs" dxfId="92" priority="198" operator="equal">
      <formula>"Alta"</formula>
    </cfRule>
    <cfRule type="cellIs" dxfId="91" priority="197" operator="equal">
      <formula>"Muy Alta"</formula>
    </cfRule>
    <cfRule type="cellIs" dxfId="90" priority="201" operator="equal">
      <formula>"Muy Baja"</formula>
    </cfRule>
  </conditionalFormatting>
  <conditionalFormatting sqref="K35">
    <cfRule type="cellIs" dxfId="89" priority="170" operator="equal">
      <formula>"Alta"</formula>
    </cfRule>
    <cfRule type="cellIs" dxfId="88" priority="171" operator="equal">
      <formula>"Media"</formula>
    </cfRule>
    <cfRule type="cellIs" dxfId="87" priority="172" operator="equal">
      <formula>"Baja"</formula>
    </cfRule>
    <cfRule type="cellIs" dxfId="86" priority="173" operator="equal">
      <formula>"Muy Baja"</formula>
    </cfRule>
    <cfRule type="cellIs" dxfId="85" priority="169" operator="equal">
      <formula>"Muy Alta"</formula>
    </cfRule>
  </conditionalFormatting>
  <conditionalFormatting sqref="K41">
    <cfRule type="cellIs" dxfId="84" priority="143" operator="equal">
      <formula>"Media"</formula>
    </cfRule>
    <cfRule type="cellIs" dxfId="83" priority="142" operator="equal">
      <formula>"Alta"</formula>
    </cfRule>
    <cfRule type="cellIs" dxfId="82" priority="141" operator="equal">
      <formula>"Muy Alta"</formula>
    </cfRule>
    <cfRule type="cellIs" dxfId="81" priority="145" operator="equal">
      <formula>"Muy Baja"</formula>
    </cfRule>
    <cfRule type="cellIs" dxfId="80" priority="144" operator="equal">
      <formula>"Baja"</formula>
    </cfRule>
  </conditionalFormatting>
  <conditionalFormatting sqref="K47">
    <cfRule type="cellIs" dxfId="79" priority="116" operator="equal">
      <formula>"Baja"</formula>
    </cfRule>
    <cfRule type="cellIs" dxfId="78" priority="113" operator="equal">
      <formula>"Muy Alta"</formula>
    </cfRule>
    <cfRule type="cellIs" dxfId="77" priority="114" operator="equal">
      <formula>"Alta"</formula>
    </cfRule>
    <cfRule type="cellIs" dxfId="76" priority="117" operator="equal">
      <formula>"Muy Baja"</formula>
    </cfRule>
    <cfRule type="cellIs" dxfId="75" priority="115" operator="equal">
      <formula>"Media"</formula>
    </cfRule>
  </conditionalFormatting>
  <conditionalFormatting sqref="K53">
    <cfRule type="cellIs" dxfId="74" priority="87" operator="equal">
      <formula>"Media"</formula>
    </cfRule>
    <cfRule type="cellIs" dxfId="73" priority="86" operator="equal">
      <formula>"Alta"</formula>
    </cfRule>
    <cfRule type="cellIs" dxfId="72" priority="85" operator="equal">
      <formula>"Muy Alta"</formula>
    </cfRule>
    <cfRule type="cellIs" dxfId="71" priority="88" operator="equal">
      <formula>"Baja"</formula>
    </cfRule>
    <cfRule type="cellIs" dxfId="70" priority="89" operator="equal">
      <formula>"Muy Baja"</formula>
    </cfRule>
  </conditionalFormatting>
  <conditionalFormatting sqref="K59">
    <cfRule type="cellIs" dxfId="69" priority="60" operator="equal">
      <formula>"Baja"</formula>
    </cfRule>
    <cfRule type="cellIs" dxfId="68" priority="61" operator="equal">
      <formula>"Muy Baja"</formula>
    </cfRule>
    <cfRule type="cellIs" dxfId="67" priority="58" operator="equal">
      <formula>"Alta"</formula>
    </cfRule>
    <cfRule type="cellIs" dxfId="66" priority="57" operator="equal">
      <formula>"Muy Alta"</formula>
    </cfRule>
    <cfRule type="cellIs" dxfId="65" priority="59" operator="equal">
      <formula>"Media"</formula>
    </cfRule>
  </conditionalFormatting>
  <conditionalFormatting sqref="K65">
    <cfRule type="cellIs" dxfId="64" priority="31" operator="equal">
      <formula>"Media"</formula>
    </cfRule>
    <cfRule type="cellIs" dxfId="63" priority="33" operator="equal">
      <formula>"Muy Baja"</formula>
    </cfRule>
    <cfRule type="cellIs" dxfId="62" priority="30" operator="equal">
      <formula>"Alta"</formula>
    </cfRule>
    <cfRule type="cellIs" dxfId="61" priority="29" operator="equal">
      <formula>"Muy Alta"</formula>
    </cfRule>
    <cfRule type="cellIs" dxfId="60" priority="32" operator="equal">
      <formula>"Baja"</formula>
    </cfRule>
  </conditionalFormatting>
  <conditionalFormatting sqref="N11:N70">
    <cfRule type="containsText" dxfId="59" priority="5" operator="containsText" text="❌">
      <formula>NOT(ISERROR(SEARCH("❌",N11)))</formula>
    </cfRule>
  </conditionalFormatting>
  <conditionalFormatting sqref="O11 O17 O23 O29 O35 O41 O47 O53 O59 O65">
    <cfRule type="cellIs" dxfId="58" priority="318" operator="equal">
      <formula>"Catastrófico"</formula>
    </cfRule>
    <cfRule type="cellIs" dxfId="57" priority="319" operator="equal">
      <formula>"Mayor"</formula>
    </cfRule>
    <cfRule type="cellIs" dxfId="56" priority="321" operator="equal">
      <formula>"Menor"</formula>
    </cfRule>
    <cfRule type="cellIs" dxfId="55" priority="322" operator="equal">
      <formula>"Leve"</formula>
    </cfRule>
    <cfRule type="cellIs" dxfId="54" priority="320" operator="equal">
      <formula>"Moderado"</formula>
    </cfRule>
  </conditionalFormatting>
  <conditionalFormatting sqref="Q11">
    <cfRule type="cellIs" dxfId="53" priority="315" operator="equal">
      <formula>"Alto"</formula>
    </cfRule>
    <cfRule type="cellIs" dxfId="52" priority="316" operator="equal">
      <formula>"Moderado"</formula>
    </cfRule>
    <cfRule type="cellIs" dxfId="51" priority="317" operator="equal">
      <formula>"Bajo"</formula>
    </cfRule>
    <cfRule type="cellIs" dxfId="50" priority="314" operator="equal">
      <formula>"Extremo"</formula>
    </cfRule>
  </conditionalFormatting>
  <conditionalFormatting sqref="Q17">
    <cfRule type="cellIs" dxfId="49" priority="4" operator="equal">
      <formula>"Bajo"</formula>
    </cfRule>
    <cfRule type="cellIs" dxfId="48" priority="1" operator="equal">
      <formula>"Extremo"</formula>
    </cfRule>
    <cfRule type="cellIs" dxfId="47" priority="2" operator="equal">
      <formula>"Alto"</formula>
    </cfRule>
    <cfRule type="cellIs" dxfId="46" priority="3" operator="equal">
      <formula>"Moderado"</formula>
    </cfRule>
  </conditionalFormatting>
  <conditionalFormatting sqref="Q23">
    <cfRule type="cellIs" dxfId="45" priority="216" operator="equal">
      <formula>"Extremo"</formula>
    </cfRule>
    <cfRule type="cellIs" dxfId="44" priority="219" operator="equal">
      <formula>"Bajo"</formula>
    </cfRule>
    <cfRule type="cellIs" dxfId="43" priority="218" operator="equal">
      <formula>"Moderado"</formula>
    </cfRule>
    <cfRule type="cellIs" dxfId="42" priority="217" operator="equal">
      <formula>"Alto"</formula>
    </cfRule>
  </conditionalFormatting>
  <conditionalFormatting sqref="Q29">
    <cfRule type="cellIs" dxfId="41" priority="190" operator="equal">
      <formula>"Moderado"</formula>
    </cfRule>
    <cfRule type="cellIs" dxfId="40" priority="191" operator="equal">
      <formula>"Bajo"</formula>
    </cfRule>
    <cfRule type="cellIs" dxfId="39" priority="188" operator="equal">
      <formula>"Extremo"</formula>
    </cfRule>
    <cfRule type="cellIs" dxfId="38" priority="189" operator="equal">
      <formula>"Alto"</formula>
    </cfRule>
  </conditionalFormatting>
  <conditionalFormatting sqref="Q35">
    <cfRule type="cellIs" dxfId="37" priority="160" operator="equal">
      <formula>"Extremo"</formula>
    </cfRule>
    <cfRule type="cellIs" dxfId="36" priority="161" operator="equal">
      <formula>"Alto"</formula>
    </cfRule>
    <cfRule type="cellIs" dxfId="35" priority="162" operator="equal">
      <formula>"Moderado"</formula>
    </cfRule>
    <cfRule type="cellIs" dxfId="34" priority="163" operator="equal">
      <formula>"Bajo"</formula>
    </cfRule>
  </conditionalFormatting>
  <conditionalFormatting sqref="Q41">
    <cfRule type="cellIs" dxfId="33" priority="134" operator="equal">
      <formula>"Moderado"</formula>
    </cfRule>
    <cfRule type="cellIs" dxfId="32" priority="133" operator="equal">
      <formula>"Alto"</formula>
    </cfRule>
    <cfRule type="cellIs" dxfId="31" priority="132" operator="equal">
      <formula>"Extremo"</formula>
    </cfRule>
    <cfRule type="cellIs" dxfId="30" priority="135" operator="equal">
      <formula>"Bajo"</formula>
    </cfRule>
  </conditionalFormatting>
  <conditionalFormatting sqref="Q47">
    <cfRule type="cellIs" dxfId="29" priority="104" operator="equal">
      <formula>"Extremo"</formula>
    </cfRule>
    <cfRule type="cellIs" dxfId="28" priority="105" operator="equal">
      <formula>"Alto"</formula>
    </cfRule>
    <cfRule type="cellIs" dxfId="27" priority="107" operator="equal">
      <formula>"Bajo"</formula>
    </cfRule>
    <cfRule type="cellIs" dxfId="26" priority="106" operator="equal">
      <formula>"Moderado"</formula>
    </cfRule>
  </conditionalFormatting>
  <conditionalFormatting sqref="Q53">
    <cfRule type="cellIs" dxfId="25" priority="79" operator="equal">
      <formula>"Bajo"</formula>
    </cfRule>
    <cfRule type="cellIs" dxfId="24" priority="77" operator="equal">
      <formula>"Alto"</formula>
    </cfRule>
    <cfRule type="cellIs" dxfId="23" priority="76" operator="equal">
      <formula>"Extremo"</formula>
    </cfRule>
    <cfRule type="cellIs" dxfId="22" priority="78" operator="equal">
      <formula>"Moderado"</formula>
    </cfRule>
  </conditionalFormatting>
  <conditionalFormatting sqref="Q59">
    <cfRule type="cellIs" dxfId="21" priority="51" operator="equal">
      <formula>"Bajo"</formula>
    </cfRule>
    <cfRule type="cellIs" dxfId="20" priority="48" operator="equal">
      <formula>"Extremo"</formula>
    </cfRule>
    <cfRule type="cellIs" dxfId="19" priority="49" operator="equal">
      <formula>"Alto"</formula>
    </cfRule>
    <cfRule type="cellIs" dxfId="18" priority="50" operator="equal">
      <formula>"Moderado"</formula>
    </cfRule>
  </conditionalFormatting>
  <conditionalFormatting sqref="Q65">
    <cfRule type="cellIs" dxfId="17" priority="20" operator="equal">
      <formula>"Extremo"</formula>
    </cfRule>
    <cfRule type="cellIs" dxfId="16" priority="21" operator="equal">
      <formula>"Alto"</formula>
    </cfRule>
    <cfRule type="cellIs" dxfId="15" priority="22" operator="equal">
      <formula>"Moderado"</formula>
    </cfRule>
    <cfRule type="cellIs" dxfId="14" priority="23" operator="equal">
      <formula>"Bajo"</formula>
    </cfRule>
  </conditionalFormatting>
  <conditionalFormatting sqref="AB11:AB70">
    <cfRule type="cellIs" dxfId="13" priority="18" operator="equal">
      <formula>"Baja"</formula>
    </cfRule>
    <cfRule type="cellIs" dxfId="12" priority="17" operator="equal">
      <formula>"Media"</formula>
    </cfRule>
    <cfRule type="cellIs" dxfId="11" priority="16" operator="equal">
      <formula>"Alta"</formula>
    </cfRule>
    <cfRule type="cellIs" dxfId="10" priority="15" operator="equal">
      <formula>"Muy Alta"</formula>
    </cfRule>
    <cfRule type="cellIs" dxfId="9" priority="19" operator="equal">
      <formula>"Muy Baja"</formula>
    </cfRule>
  </conditionalFormatting>
  <conditionalFormatting sqref="AD11:AD70">
    <cfRule type="cellIs" dxfId="8" priority="13" operator="equal">
      <formula>"Menor"</formula>
    </cfRule>
    <cfRule type="cellIs" dxfId="7" priority="12" operator="equal">
      <formula>"Moderado"</formula>
    </cfRule>
    <cfRule type="cellIs" dxfId="6" priority="11" operator="equal">
      <formula>"Mayor"</formula>
    </cfRule>
    <cfRule type="cellIs" dxfId="5" priority="14" operator="equal">
      <formula>"Leve"</formula>
    </cfRule>
    <cfRule type="cellIs" dxfId="4" priority="10" operator="equal">
      <formula>"Catastrófico"</formula>
    </cfRule>
  </conditionalFormatting>
  <conditionalFormatting sqref="AF11:AF70">
    <cfRule type="cellIs" dxfId="3" priority="9" operator="equal">
      <formula>"Bajo"</formula>
    </cfRule>
    <cfRule type="cellIs" dxfId="2" priority="8" operator="equal">
      <formula>"Moderado"</formula>
    </cfRule>
    <cfRule type="cellIs" dxfId="1" priority="7" operator="equal">
      <formula>"Alto"</formula>
    </cfRule>
    <cfRule type="cellIs" dxfId="0" priority="6" operator="equal">
      <formula>"Extremo"</formula>
    </cfRule>
  </conditionalFormatting>
  <pageMargins left="0.7" right="0.7" top="0.75" bottom="0.75" header="0.3" footer="0.3"/>
  <pageSetup orientation="portrait" r:id="rId1"/>
  <ignoredErrors>
    <ignoredError sqref="AE13" formula="1"/>
  </ignoredErrors>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0000000}">
          <x14:formula1>
            <xm:f>'Tabla Valoración controles'!$D$4:$D$6</xm:f>
          </x14:formula1>
          <xm:sqref>U11:U70</xm:sqref>
        </x14:dataValidation>
        <x14:dataValidation type="list" allowBlank="1" showInputMessage="1" showErrorMessage="1" xr:uid="{00000000-0002-0000-0100-000001000000}">
          <x14:formula1>
            <xm:f>'Tabla Valoración controles'!$D$7:$D$8</xm:f>
          </x14:formula1>
          <xm:sqref>V11:V70</xm:sqref>
        </x14:dataValidation>
        <x14:dataValidation type="list" allowBlank="1" showInputMessage="1" showErrorMessage="1" xr:uid="{00000000-0002-0000-0100-000002000000}">
          <x14:formula1>
            <xm:f>'Tabla Valoración controles'!$D$9:$D$10</xm:f>
          </x14:formula1>
          <xm:sqref>X11:X70</xm:sqref>
        </x14:dataValidation>
        <x14:dataValidation type="list" allowBlank="1" showInputMessage="1" showErrorMessage="1" xr:uid="{00000000-0002-0000-0100-000003000000}">
          <x14:formula1>
            <xm:f>'Tabla Valoración controles'!$D$11:$D$12</xm:f>
          </x14:formula1>
          <xm:sqref>Y11:Y70</xm:sqref>
        </x14:dataValidation>
        <x14:dataValidation type="list" allowBlank="1" showInputMessage="1" showErrorMessage="1" xr:uid="{00000000-0002-0000-0100-000004000000}">
          <x14:formula1>
            <xm:f>'Tabla Valoración controles'!$D$13:$D$14</xm:f>
          </x14:formula1>
          <xm:sqref>Z11:Z70</xm:sqref>
        </x14:dataValidation>
        <x14:dataValidation type="list" allowBlank="1" showInputMessage="1" showErrorMessage="1" xr:uid="{00000000-0002-0000-0100-000005000000}">
          <x14:formula1>
            <xm:f>'Opciones Tratamiento'!$E$2:$E$4</xm:f>
          </x14:formula1>
          <xm:sqref>D11:D70</xm:sqref>
        </x14:dataValidation>
        <x14:dataValidation type="list" allowBlank="1" showInputMessage="1" showErrorMessage="1" xr:uid="{00000000-0002-0000-0100-000006000000}">
          <x14:formula1>
            <xm:f>'Opciones Tratamiento'!$B$2:$B$5</xm:f>
          </x14:formula1>
          <xm:sqref>AG11:AG70</xm:sqref>
        </x14:dataValidation>
        <x14:dataValidation type="list" allowBlank="1" showInputMessage="1" showErrorMessage="1" xr:uid="{00000000-0002-0000-0100-000007000000}">
          <x14:formula1>
            <xm:f>'Tabla Impacto'!$F$210:$F$221</xm:f>
          </x14:formula1>
          <xm:sqref>M11:M70</xm:sqref>
        </x14:dataValidation>
        <x14:dataValidation type="custom" allowBlank="1" showInputMessage="1" showErrorMessage="1" error="Recuerde que las acciones se generan bajo la medida de mitigar el riesgo" xr:uid="{00000000-0002-0000-0100-000008000000}">
          <x14:formula1>
            <xm:f>IF(OR(AG11='Opciones Tratamiento'!$B$2,AG11='Opciones Tratamiento'!$B$3,AG11='Opciones Tratamiento'!$B$4),ISBLANK(AG11),ISTEXT(AG11))</xm:f>
          </x14:formula1>
          <xm:sqref>AH11:AH70</xm:sqref>
        </x14:dataValidation>
        <x14:dataValidation type="custom" allowBlank="1" showInputMessage="1" showErrorMessage="1" error="Recuerde que las acciones se generan bajo la medida de mitigar el riesgo" xr:uid="{00000000-0002-0000-0100-000009000000}">
          <x14:formula1>
            <xm:f>IF(OR(AG11='Opciones Tratamiento'!$B$2,AG11='Opciones Tratamiento'!$B$3,AG11='Opciones Tratamiento'!$B$4),ISBLANK(AG11),ISTEXT(AG11))</xm:f>
          </x14:formula1>
          <xm:sqref>AI11:AI70</xm:sqref>
        </x14:dataValidation>
        <x14:dataValidation type="custom" allowBlank="1" showInputMessage="1" showErrorMessage="1" error="Recuerde que las acciones se generan bajo la medida de mitigar el riesgo" xr:uid="{00000000-0002-0000-0100-00000A000000}">
          <x14:formula1>
            <xm:f>IF(OR(AG11='Opciones Tratamiento'!$B$2,AG11='Opciones Tratamiento'!$B$3,AG11='Opciones Tratamiento'!$B$4),ISBLANK(AG11),ISTEXT(AG11))</xm:f>
          </x14:formula1>
          <xm:sqref>AJ11:AJ70</xm:sqref>
        </x14:dataValidation>
        <x14:dataValidation type="custom" allowBlank="1" showInputMessage="1" showErrorMessage="1" error="Recuerde que las acciones se generan bajo la medida de mitigar el riesgo" xr:uid="{00000000-0002-0000-0100-00000B000000}">
          <x14:formula1>
            <xm:f>IF(OR(AG11='Opciones Tratamiento'!$B$2,AG11='Opciones Tratamiento'!$B$3,AG11='Opciones Tratamiento'!$B$4),ISBLANK(AG11),ISTEXT(AG11))</xm:f>
          </x14:formula1>
          <xm:sqref>AK11:AK70</xm:sqref>
        </x14:dataValidation>
        <x14:dataValidation type="custom" allowBlank="1" showInputMessage="1" showErrorMessage="1" error="Recuerde que las acciones se generan bajo la medida de mitigar el riesgo" xr:uid="{00000000-0002-0000-0100-00000C000000}">
          <x14:formula1>
            <xm:f>IF(OR(AG11='Opciones Tratamiento'!$B$2,AG11='Opciones Tratamiento'!$B$3,AG11='Opciones Tratamiento'!$B$4),ISBLANK(AG11),ISTEXT(AG11))</xm:f>
          </x14:formula1>
          <xm:sqref>AL11:AL70</xm:sqref>
        </x14:dataValidation>
        <x14:dataValidation type="list" allowBlank="1" showInputMessage="1" showErrorMessage="1" xr:uid="{00000000-0002-0000-0100-00000D000000}">
          <x14:formula1>
            <xm:f>Procesos!$D$16:$D$22</xm:f>
          </x14:formula1>
          <xm:sqref>D23 D11 D29 D35 D41 D47 D53 D59 D17 B11 B17 B59 B53 B47 B41 B35 B29 B23 B65 D65</xm:sqref>
        </x14:dataValidation>
        <x14:dataValidation type="list" allowBlank="1" showInputMessage="1" showErrorMessage="1" xr:uid="{00000000-0002-0000-0100-00000E000000}">
          <x14:formula1>
            <xm:f>Procesos!$E$2:$E$27</xm:f>
          </x14:formula1>
          <xm:sqref>D5:Q5</xm:sqref>
        </x14:dataValidation>
        <x14:dataValidation type="list" allowBlank="1" showInputMessage="1" showErrorMessage="1" xr:uid="{00000000-0002-0000-0100-00000F000000}">
          <x14:formula1>
            <xm:f>'Tabla Impacto'!$D$229:$D$237</xm:f>
          </x14:formula1>
          <xm:sqref>G11:G28</xm:sqref>
        </x14:dataValidation>
        <x14:dataValidation type="list" allowBlank="1" showInputMessage="1" showErrorMessage="1" xr:uid="{00000000-0002-0000-0100-000010000000}">
          <x14:formula1>
            <xm:f>'Opciones Tratamiento'!$B$9:$B$11</xm:f>
          </x14:formula1>
          <xm:sqref>AM11:AM70</xm:sqref>
        </x14:dataValidation>
        <x14:dataValidation type="list" allowBlank="1" showInputMessage="1" showErrorMessage="1" xr:uid="{00000000-0002-0000-0100-000011000000}">
          <x14:formula1>
            <xm:f>'Opciones Tratamiento'!$B$13:$B$19</xm:f>
          </x14:formula1>
          <xm:sqref>I11:I70</xm:sqref>
        </x14:dataValidation>
        <x14:dataValidation type="list" allowBlank="1" showInputMessage="1" showErrorMessage="1" xr:uid="{00000000-0002-0000-0100-000012000000}">
          <x14:formula1>
            <xm:f>Procesos!$A$2:$A$22</xm:f>
          </x14:formula1>
          <xm:sqref>D4:Q4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6" zoomScale="50" zoomScaleNormal="50" workbookViewId="0">
      <selection activeCell="P46" sqref="P46:U51"/>
    </sheetView>
  </sheetViews>
  <sheetFormatPr baseColWidth="10" defaultRowHeight="15" x14ac:dyDescent="0.25"/>
  <cols>
    <col min="2" max="39" width="5.5703125" customWidth="1"/>
    <col min="41" max="46" width="5.5703125" customWidth="1"/>
  </cols>
  <sheetData>
    <row r="1" spans="1:99" x14ac:dyDescent="0.2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row>
    <row r="2" spans="1:99" ht="18" customHeight="1" x14ac:dyDescent="0.25">
      <c r="A2" s="79"/>
      <c r="B2" s="395" t="s">
        <v>143</v>
      </c>
      <c r="C2" s="395"/>
      <c r="D2" s="395"/>
      <c r="E2" s="395"/>
      <c r="F2" s="395"/>
      <c r="G2" s="395"/>
      <c r="H2" s="395"/>
      <c r="I2" s="395"/>
      <c r="J2" s="363" t="s">
        <v>2</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row>
    <row r="3" spans="1:99" ht="18.75" customHeight="1" x14ac:dyDescent="0.25">
      <c r="A3" s="79"/>
      <c r="B3" s="395"/>
      <c r="C3" s="395"/>
      <c r="D3" s="395"/>
      <c r="E3" s="395"/>
      <c r="F3" s="395"/>
      <c r="G3" s="395"/>
      <c r="H3" s="395"/>
      <c r="I3" s="395"/>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row>
    <row r="4" spans="1:99" ht="15" customHeight="1" x14ac:dyDescent="0.25">
      <c r="A4" s="79"/>
      <c r="B4" s="395"/>
      <c r="C4" s="395"/>
      <c r="D4" s="395"/>
      <c r="E4" s="395"/>
      <c r="F4" s="395"/>
      <c r="G4" s="395"/>
      <c r="H4" s="395"/>
      <c r="I4" s="395"/>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row>
    <row r="5" spans="1:99" ht="15.75" thickBot="1" x14ac:dyDescent="0.3">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row>
    <row r="6" spans="1:99" ht="15" customHeight="1" x14ac:dyDescent="0.25">
      <c r="A6" s="79"/>
      <c r="B6" s="310" t="s">
        <v>3</v>
      </c>
      <c r="C6" s="310"/>
      <c r="D6" s="311"/>
      <c r="E6" s="348" t="s">
        <v>108</v>
      </c>
      <c r="F6" s="349"/>
      <c r="G6" s="349"/>
      <c r="H6" s="349"/>
      <c r="I6" s="350"/>
      <c r="J6" s="359" t="str">
        <f>IF(AND('Mapa final'!$K$11="Muy Alta",'Mapa final'!$O$11="Leve"),CONCATENATE("R",'Mapa final'!$A$11),"")</f>
        <v/>
      </c>
      <c r="K6" s="360"/>
      <c r="L6" s="360" t="str">
        <f>IF(AND('Mapa final'!$K$17="Muy Alta",'Mapa final'!$O$17="Leve"),CONCATENATE("R",'Mapa final'!$A$17),"")</f>
        <v/>
      </c>
      <c r="M6" s="360"/>
      <c r="N6" s="360" t="str">
        <f>IF(AND('Mapa final'!$K$23="Muy Alta",'Mapa final'!$O$23="Leve"),CONCATENATE("R",'Mapa final'!$A$23),"")</f>
        <v/>
      </c>
      <c r="O6" s="362"/>
      <c r="P6" s="359" t="str">
        <f>IF(AND('Mapa final'!$K$11="Muy Alta",'Mapa final'!$O$11="Menor"),CONCATENATE("R",'Mapa final'!$A$11),"")</f>
        <v/>
      </c>
      <c r="Q6" s="360"/>
      <c r="R6" s="360" t="str">
        <f>IF(AND('Mapa final'!$K$17="Muy Alta",'Mapa final'!$O$17="Menor"),CONCATENATE("R",'Mapa final'!$A$17),"")</f>
        <v/>
      </c>
      <c r="S6" s="360"/>
      <c r="T6" s="360" t="str">
        <f>IF(AND('Mapa final'!$K$23="Muy Alta",'Mapa final'!$O$23="Menor"),CONCATENATE("R",'Mapa final'!$A$23),"")</f>
        <v/>
      </c>
      <c r="U6" s="362"/>
      <c r="V6" s="359" t="str">
        <f>IF(AND('Mapa final'!$K$11="Muy Alta",'Mapa final'!$O$11="Moderado"),CONCATENATE("R",'Mapa final'!$A$11),"")</f>
        <v/>
      </c>
      <c r="W6" s="360"/>
      <c r="X6" s="360" t="str">
        <f>IF(AND('Mapa final'!$K$17="Muy Alta",'Mapa final'!$O$17="Moderado"),CONCATENATE("R",'Mapa final'!$A$17),"")</f>
        <v/>
      </c>
      <c r="Y6" s="360"/>
      <c r="Z6" s="360" t="str">
        <f>IF(AND('Mapa final'!$K$23="Muy Alta",'Mapa final'!$O$23="Moderado"),CONCATENATE("R",'Mapa final'!$A$23),"")</f>
        <v/>
      </c>
      <c r="AA6" s="362"/>
      <c r="AB6" s="359" t="str">
        <f>IF(AND('Mapa final'!$K$11="Muy Alta",'Mapa final'!$O$11="Mayor"),CONCATENATE("R",'Mapa final'!$A$11),"")</f>
        <v>R1</v>
      </c>
      <c r="AC6" s="360"/>
      <c r="AD6" s="360" t="str">
        <f>IF(AND('Mapa final'!$K$17="Muy Alta",'Mapa final'!$O$17="Mayor"),CONCATENATE("R",'Mapa final'!$A$17),"")</f>
        <v/>
      </c>
      <c r="AE6" s="360"/>
      <c r="AF6" s="360" t="str">
        <f>IF(AND('Mapa final'!$K$23="Muy Alta",'Mapa final'!$O$23="Mayor"),CONCATENATE("R",'Mapa final'!$A$23),"")</f>
        <v/>
      </c>
      <c r="AG6" s="362"/>
      <c r="AH6" s="374" t="str">
        <f>IF(AND('Mapa final'!$K$11="Muy Alta",'Mapa final'!$O$11="Catastrófico"),CONCATENATE("R",'Mapa final'!$A$11),"")</f>
        <v/>
      </c>
      <c r="AI6" s="375"/>
      <c r="AJ6" s="375" t="str">
        <f>IF(AND('Mapa final'!$K$17="Muy Alta",'Mapa final'!$O$17="Catastrófico"),CONCATENATE("R",'Mapa final'!$A$17),"")</f>
        <v/>
      </c>
      <c r="AK6" s="375"/>
      <c r="AL6" s="375" t="str">
        <f>IF(AND('Mapa final'!$K$23="Muy Alta",'Mapa final'!$O$23="Catastrófico"),CONCATENATE("R",'Mapa final'!$A$23),"")</f>
        <v/>
      </c>
      <c r="AM6" s="376"/>
      <c r="AO6" s="312" t="s">
        <v>76</v>
      </c>
      <c r="AP6" s="313"/>
      <c r="AQ6" s="313"/>
      <c r="AR6" s="313"/>
      <c r="AS6" s="313"/>
      <c r="AT6" s="314"/>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row>
    <row r="7" spans="1:99" ht="15" customHeight="1" x14ac:dyDescent="0.25">
      <c r="A7" s="79"/>
      <c r="B7" s="310"/>
      <c r="C7" s="310"/>
      <c r="D7" s="311"/>
      <c r="E7" s="351"/>
      <c r="F7" s="352"/>
      <c r="G7" s="352"/>
      <c r="H7" s="352"/>
      <c r="I7" s="353"/>
      <c r="J7" s="361"/>
      <c r="K7" s="357"/>
      <c r="L7" s="357"/>
      <c r="M7" s="357"/>
      <c r="N7" s="357"/>
      <c r="O7" s="358"/>
      <c r="P7" s="361"/>
      <c r="Q7" s="357"/>
      <c r="R7" s="357"/>
      <c r="S7" s="357"/>
      <c r="T7" s="357"/>
      <c r="U7" s="358"/>
      <c r="V7" s="361"/>
      <c r="W7" s="357"/>
      <c r="X7" s="357"/>
      <c r="Y7" s="357"/>
      <c r="Z7" s="357"/>
      <c r="AA7" s="358"/>
      <c r="AB7" s="361"/>
      <c r="AC7" s="357"/>
      <c r="AD7" s="357"/>
      <c r="AE7" s="357"/>
      <c r="AF7" s="357"/>
      <c r="AG7" s="358"/>
      <c r="AH7" s="368"/>
      <c r="AI7" s="369"/>
      <c r="AJ7" s="369"/>
      <c r="AK7" s="369"/>
      <c r="AL7" s="369"/>
      <c r="AM7" s="370"/>
      <c r="AN7" s="79"/>
      <c r="AO7" s="315"/>
      <c r="AP7" s="316"/>
      <c r="AQ7" s="316"/>
      <c r="AR7" s="316"/>
      <c r="AS7" s="316"/>
      <c r="AT7" s="317"/>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row>
    <row r="8" spans="1:99" ht="15" customHeight="1" x14ac:dyDescent="0.25">
      <c r="A8" s="79"/>
      <c r="B8" s="310"/>
      <c r="C8" s="310"/>
      <c r="D8" s="311"/>
      <c r="E8" s="351"/>
      <c r="F8" s="352"/>
      <c r="G8" s="352"/>
      <c r="H8" s="352"/>
      <c r="I8" s="353"/>
      <c r="J8" s="361" t="str">
        <f>IF(AND('Mapa final'!$K$29="Muy Alta",'Mapa final'!$O$29="Leve"),CONCATENATE("R",'Mapa final'!$A$29),"")</f>
        <v/>
      </c>
      <c r="K8" s="357"/>
      <c r="L8" s="357" t="str">
        <f>IF(AND('Mapa final'!$K$35="Muy Alta",'Mapa final'!$O$35="Leve"),CONCATENATE("R",'Mapa final'!$A$35),"")</f>
        <v/>
      </c>
      <c r="M8" s="357"/>
      <c r="N8" s="357" t="str">
        <f>IF(AND('Mapa final'!$K$41="Muy Alta",'Mapa final'!$O$41="Leve"),CONCATENATE("R",'Mapa final'!$A$41),"")</f>
        <v/>
      </c>
      <c r="O8" s="358"/>
      <c r="P8" s="361" t="str">
        <f>IF(AND('Mapa final'!$K$29="Muy Alta",'Mapa final'!$O$29="Menor"),CONCATENATE("R",'Mapa final'!$A$29),"")</f>
        <v/>
      </c>
      <c r="Q8" s="357"/>
      <c r="R8" s="357" t="str">
        <f>IF(AND('Mapa final'!$K$35="Muy Alta",'Mapa final'!$O$35="Menor"),CONCATENATE("R",'Mapa final'!$A$35),"")</f>
        <v/>
      </c>
      <c r="S8" s="357"/>
      <c r="T8" s="357" t="str">
        <f>IF(AND('Mapa final'!$K$41="Muy Alta",'Mapa final'!$O$41="Menor"),CONCATENATE("R",'Mapa final'!$A$41),"")</f>
        <v/>
      </c>
      <c r="U8" s="358"/>
      <c r="V8" s="361" t="str">
        <f>IF(AND('Mapa final'!$K$29="Muy Alta",'Mapa final'!$O$29="Moderado"),CONCATENATE("R",'Mapa final'!$A$29),"")</f>
        <v/>
      </c>
      <c r="W8" s="357"/>
      <c r="X8" s="357" t="str">
        <f>IF(AND('Mapa final'!$K$35="Muy Alta",'Mapa final'!$O$35="Moderado"),CONCATENATE("R",'Mapa final'!$A$35),"")</f>
        <v/>
      </c>
      <c r="Y8" s="357"/>
      <c r="Z8" s="357" t="str">
        <f>IF(AND('Mapa final'!$K$41="Muy Alta",'Mapa final'!$O$41="Moderado"),CONCATENATE("R",'Mapa final'!$A$41),"")</f>
        <v/>
      </c>
      <c r="AA8" s="358"/>
      <c r="AB8" s="361" t="str">
        <f>IF(AND('Mapa final'!$K$29="Muy Alta",'Mapa final'!$O$29="Mayor"),CONCATENATE("R",'Mapa final'!$A$29),"")</f>
        <v/>
      </c>
      <c r="AC8" s="357"/>
      <c r="AD8" s="357" t="str">
        <f>IF(AND('Mapa final'!$K$35="Muy Alta",'Mapa final'!$O$35="Mayor"),CONCATENATE("R",'Mapa final'!$A$35),"")</f>
        <v/>
      </c>
      <c r="AE8" s="357"/>
      <c r="AF8" s="357" t="str">
        <f>IF(AND('Mapa final'!$K$41="Muy Alta",'Mapa final'!$O$41="Mayor"),CONCATENATE("R",'Mapa final'!$A$41),"")</f>
        <v/>
      </c>
      <c r="AG8" s="358"/>
      <c r="AH8" s="368" t="str">
        <f>IF(AND('Mapa final'!$K$29="Muy Alta",'Mapa final'!$O$29="Catastrófico"),CONCATENATE("R",'Mapa final'!$A$29),"")</f>
        <v/>
      </c>
      <c r="AI8" s="369"/>
      <c r="AJ8" s="369" t="str">
        <f>IF(AND('Mapa final'!$K$35="Muy Alta",'Mapa final'!$O$35="Catastrófico"),CONCATENATE("R",'Mapa final'!$A$35),"")</f>
        <v/>
      </c>
      <c r="AK8" s="369"/>
      <c r="AL8" s="369" t="str">
        <f>IF(AND('Mapa final'!$K$41="Muy Alta",'Mapa final'!$O$41="Catastrófico"),CONCATENATE("R",'Mapa final'!$A$41),"")</f>
        <v/>
      </c>
      <c r="AM8" s="370"/>
      <c r="AN8" s="79"/>
      <c r="AO8" s="315"/>
      <c r="AP8" s="316"/>
      <c r="AQ8" s="316"/>
      <c r="AR8" s="316"/>
      <c r="AS8" s="316"/>
      <c r="AT8" s="317"/>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row>
    <row r="9" spans="1:99" ht="15" customHeight="1" x14ac:dyDescent="0.25">
      <c r="A9" s="79"/>
      <c r="B9" s="310"/>
      <c r="C9" s="310"/>
      <c r="D9" s="311"/>
      <c r="E9" s="351"/>
      <c r="F9" s="352"/>
      <c r="G9" s="352"/>
      <c r="H9" s="352"/>
      <c r="I9" s="353"/>
      <c r="J9" s="361"/>
      <c r="K9" s="357"/>
      <c r="L9" s="357"/>
      <c r="M9" s="357"/>
      <c r="N9" s="357"/>
      <c r="O9" s="358"/>
      <c r="P9" s="361"/>
      <c r="Q9" s="357"/>
      <c r="R9" s="357"/>
      <c r="S9" s="357"/>
      <c r="T9" s="357"/>
      <c r="U9" s="358"/>
      <c r="V9" s="361"/>
      <c r="W9" s="357"/>
      <c r="X9" s="357"/>
      <c r="Y9" s="357"/>
      <c r="Z9" s="357"/>
      <c r="AA9" s="358"/>
      <c r="AB9" s="361"/>
      <c r="AC9" s="357"/>
      <c r="AD9" s="357"/>
      <c r="AE9" s="357"/>
      <c r="AF9" s="357"/>
      <c r="AG9" s="358"/>
      <c r="AH9" s="368"/>
      <c r="AI9" s="369"/>
      <c r="AJ9" s="369"/>
      <c r="AK9" s="369"/>
      <c r="AL9" s="369"/>
      <c r="AM9" s="370"/>
      <c r="AN9" s="79"/>
      <c r="AO9" s="315"/>
      <c r="AP9" s="316"/>
      <c r="AQ9" s="316"/>
      <c r="AR9" s="316"/>
      <c r="AS9" s="316"/>
      <c r="AT9" s="317"/>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row>
    <row r="10" spans="1:99" ht="15" customHeight="1" x14ac:dyDescent="0.25">
      <c r="A10" s="79"/>
      <c r="B10" s="310"/>
      <c r="C10" s="310"/>
      <c r="D10" s="311"/>
      <c r="E10" s="351"/>
      <c r="F10" s="352"/>
      <c r="G10" s="352"/>
      <c r="H10" s="352"/>
      <c r="I10" s="353"/>
      <c r="J10" s="361" t="str">
        <f>IF(AND('Mapa final'!$K$47="Muy Alta",'Mapa final'!$O$47="Leve"),CONCATENATE("R",'Mapa final'!$A$47),"")</f>
        <v/>
      </c>
      <c r="K10" s="357"/>
      <c r="L10" s="357" t="str">
        <f>IF(AND('Mapa final'!$K$53="Muy Alta",'Mapa final'!$O$53="Leve"),CONCATENATE("R",'Mapa final'!$A$53),"")</f>
        <v/>
      </c>
      <c r="M10" s="357"/>
      <c r="N10" s="357" t="str">
        <f>IF(AND('Mapa final'!$K$59="Muy Alta",'Mapa final'!$O$59="Leve"),CONCATENATE("R",'Mapa final'!$A$59),"")</f>
        <v/>
      </c>
      <c r="O10" s="358"/>
      <c r="P10" s="361" t="str">
        <f>IF(AND('Mapa final'!$K$47="Muy Alta",'Mapa final'!$O$47="Menor"),CONCATENATE("R",'Mapa final'!$A$47),"")</f>
        <v/>
      </c>
      <c r="Q10" s="357"/>
      <c r="R10" s="357" t="str">
        <f>IF(AND('Mapa final'!$K$53="Muy Alta",'Mapa final'!$O$53="Menor"),CONCATENATE("R",'Mapa final'!$A$53),"")</f>
        <v/>
      </c>
      <c r="S10" s="357"/>
      <c r="T10" s="357" t="str">
        <f>IF(AND('Mapa final'!$K$59="Muy Alta",'Mapa final'!$O$59="Menor"),CONCATENATE("R",'Mapa final'!$A$59),"")</f>
        <v/>
      </c>
      <c r="U10" s="358"/>
      <c r="V10" s="361" t="str">
        <f>IF(AND('Mapa final'!$K$47="Muy Alta",'Mapa final'!$O$47="Moderado"),CONCATENATE("R",'Mapa final'!$A$47),"")</f>
        <v/>
      </c>
      <c r="W10" s="357"/>
      <c r="X10" s="357" t="str">
        <f>IF(AND('Mapa final'!$K$53="Muy Alta",'Mapa final'!$O$53="Moderado"),CONCATENATE("R",'Mapa final'!$A$53),"")</f>
        <v/>
      </c>
      <c r="Y10" s="357"/>
      <c r="Z10" s="357" t="str">
        <f>IF(AND('Mapa final'!$K$59="Muy Alta",'Mapa final'!$O$59="Moderado"),CONCATENATE("R",'Mapa final'!$A$59),"")</f>
        <v/>
      </c>
      <c r="AA10" s="358"/>
      <c r="AB10" s="361" t="str">
        <f>IF(AND('Mapa final'!$K$47="Muy Alta",'Mapa final'!$O$47="Mayor"),CONCATENATE("R",'Mapa final'!$A$47),"")</f>
        <v/>
      </c>
      <c r="AC10" s="357"/>
      <c r="AD10" s="357" t="str">
        <f>IF(AND('Mapa final'!$K$53="Muy Alta",'Mapa final'!$O$53="Mayor"),CONCATENATE("R",'Mapa final'!$A$53),"")</f>
        <v/>
      </c>
      <c r="AE10" s="357"/>
      <c r="AF10" s="357" t="str">
        <f>IF(AND('Mapa final'!$K$59="Muy Alta",'Mapa final'!$O$59="Mayor"),CONCATENATE("R",'Mapa final'!$A$59),"")</f>
        <v/>
      </c>
      <c r="AG10" s="358"/>
      <c r="AH10" s="368" t="str">
        <f>IF(AND('Mapa final'!$K$47="Muy Alta",'Mapa final'!$O$47="Catastrófico"),CONCATENATE("R",'Mapa final'!$A$47),"")</f>
        <v/>
      </c>
      <c r="AI10" s="369"/>
      <c r="AJ10" s="369" t="str">
        <f>IF(AND('Mapa final'!$K$53="Muy Alta",'Mapa final'!$O$53="Catastrófico"),CONCATENATE("R",'Mapa final'!$A$53),"")</f>
        <v/>
      </c>
      <c r="AK10" s="369"/>
      <c r="AL10" s="369" t="str">
        <f>IF(AND('Mapa final'!$K$59="Muy Alta",'Mapa final'!$O$59="Catastrófico"),CONCATENATE("R",'Mapa final'!$A$59),"")</f>
        <v/>
      </c>
      <c r="AM10" s="370"/>
      <c r="AN10" s="79"/>
      <c r="AO10" s="315"/>
      <c r="AP10" s="316"/>
      <c r="AQ10" s="316"/>
      <c r="AR10" s="316"/>
      <c r="AS10" s="316"/>
      <c r="AT10" s="317"/>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row>
    <row r="11" spans="1:99" ht="15" customHeight="1" x14ac:dyDescent="0.25">
      <c r="A11" s="79"/>
      <c r="B11" s="310"/>
      <c r="C11" s="310"/>
      <c r="D11" s="311"/>
      <c r="E11" s="351"/>
      <c r="F11" s="352"/>
      <c r="G11" s="352"/>
      <c r="H11" s="352"/>
      <c r="I11" s="353"/>
      <c r="J11" s="361"/>
      <c r="K11" s="357"/>
      <c r="L11" s="357"/>
      <c r="M11" s="357"/>
      <c r="N11" s="357"/>
      <c r="O11" s="358"/>
      <c r="P11" s="361"/>
      <c r="Q11" s="357"/>
      <c r="R11" s="357"/>
      <c r="S11" s="357"/>
      <c r="T11" s="357"/>
      <c r="U11" s="358"/>
      <c r="V11" s="361"/>
      <c r="W11" s="357"/>
      <c r="X11" s="357"/>
      <c r="Y11" s="357"/>
      <c r="Z11" s="357"/>
      <c r="AA11" s="358"/>
      <c r="AB11" s="361"/>
      <c r="AC11" s="357"/>
      <c r="AD11" s="357"/>
      <c r="AE11" s="357"/>
      <c r="AF11" s="357"/>
      <c r="AG11" s="358"/>
      <c r="AH11" s="368"/>
      <c r="AI11" s="369"/>
      <c r="AJ11" s="369"/>
      <c r="AK11" s="369"/>
      <c r="AL11" s="369"/>
      <c r="AM11" s="370"/>
      <c r="AN11" s="79"/>
      <c r="AO11" s="315"/>
      <c r="AP11" s="316"/>
      <c r="AQ11" s="316"/>
      <c r="AR11" s="316"/>
      <c r="AS11" s="316"/>
      <c r="AT11" s="317"/>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row>
    <row r="12" spans="1:99" ht="15" customHeight="1" x14ac:dyDescent="0.25">
      <c r="A12" s="79"/>
      <c r="B12" s="310"/>
      <c r="C12" s="310"/>
      <c r="D12" s="311"/>
      <c r="E12" s="351"/>
      <c r="F12" s="352"/>
      <c r="G12" s="352"/>
      <c r="H12" s="352"/>
      <c r="I12" s="353"/>
      <c r="J12" s="361" t="str">
        <f>IF(AND('Mapa final'!$K$65="Muy Alta",'Mapa final'!$O$65="Leve"),CONCATENATE("R",'Mapa final'!$A$65),"")</f>
        <v/>
      </c>
      <c r="K12" s="357"/>
      <c r="L12" s="357" t="str">
        <f>IF(AND('Mapa final'!$K$71="Muy Alta",'Mapa final'!$O$71="Leve"),CONCATENATE("R",'Mapa final'!$A$71),"")</f>
        <v/>
      </c>
      <c r="M12" s="357"/>
      <c r="N12" s="357" t="str">
        <f>IF(AND('Mapa final'!$K$77="Muy Alta",'Mapa final'!$O$77="Leve"),CONCATENATE("R",'Mapa final'!$A$77),"")</f>
        <v/>
      </c>
      <c r="O12" s="358"/>
      <c r="P12" s="361" t="str">
        <f>IF(AND('Mapa final'!$K$65="Muy Alta",'Mapa final'!$O$65="Menor"),CONCATENATE("R",'Mapa final'!$A$65),"")</f>
        <v/>
      </c>
      <c r="Q12" s="357"/>
      <c r="R12" s="357" t="str">
        <f>IF(AND('Mapa final'!$K$71="Muy Alta",'Mapa final'!$O$71="Menor"),CONCATENATE("R",'Mapa final'!$A$71),"")</f>
        <v/>
      </c>
      <c r="S12" s="357"/>
      <c r="T12" s="357" t="str">
        <f>IF(AND('Mapa final'!$K$77="Muy Alta",'Mapa final'!$O$77="Menor"),CONCATENATE("R",'Mapa final'!$A$77),"")</f>
        <v/>
      </c>
      <c r="U12" s="358"/>
      <c r="V12" s="361" t="str">
        <f>IF(AND('Mapa final'!$K$65="Muy Alta",'Mapa final'!$O$65="Moderado"),CONCATENATE("R",'Mapa final'!$A$65),"")</f>
        <v/>
      </c>
      <c r="W12" s="357"/>
      <c r="X12" s="357" t="str">
        <f>IF(AND('Mapa final'!$K$71="Muy Alta",'Mapa final'!$O$71="Moderado"),CONCATENATE("R",'Mapa final'!$A$71),"")</f>
        <v/>
      </c>
      <c r="Y12" s="357"/>
      <c r="Z12" s="357" t="str">
        <f>IF(AND('Mapa final'!$K$77="Muy Alta",'Mapa final'!$O$77="Moderado"),CONCATENATE("R",'Mapa final'!$A$77),"")</f>
        <v/>
      </c>
      <c r="AA12" s="358"/>
      <c r="AB12" s="361" t="str">
        <f>IF(AND('Mapa final'!$K$65="Muy Alta",'Mapa final'!$O$65="Mayor"),CONCATENATE("R",'Mapa final'!$A$65),"")</f>
        <v/>
      </c>
      <c r="AC12" s="357"/>
      <c r="AD12" s="357" t="str">
        <f>IF(AND('Mapa final'!$K$71="Muy Alta",'Mapa final'!$O$71="Mayor"),CONCATENATE("R",'Mapa final'!$A$71),"")</f>
        <v/>
      </c>
      <c r="AE12" s="357"/>
      <c r="AF12" s="357" t="str">
        <f>IF(AND('Mapa final'!$K$77="Muy Alta",'Mapa final'!$O$77="Mayor"),CONCATENATE("R",'Mapa final'!$A$77),"")</f>
        <v/>
      </c>
      <c r="AG12" s="358"/>
      <c r="AH12" s="368" t="str">
        <f>IF(AND('Mapa final'!$K$65="Muy Alta",'Mapa final'!$O$65="Catastrófico"),CONCATENATE("R",'Mapa final'!$A$65),"")</f>
        <v/>
      </c>
      <c r="AI12" s="369"/>
      <c r="AJ12" s="369" t="str">
        <f>IF(AND('Mapa final'!$K$71="Muy Alta",'Mapa final'!$O$71="Catastrófico"),CONCATENATE("R",'Mapa final'!$A$71),"")</f>
        <v/>
      </c>
      <c r="AK12" s="369"/>
      <c r="AL12" s="369" t="str">
        <f>IF(AND('Mapa final'!$K$77="Muy Alta",'Mapa final'!$O$77="Catastrófico"),CONCATENATE("R",'Mapa final'!$A$77),"")</f>
        <v/>
      </c>
      <c r="AM12" s="370"/>
      <c r="AN12" s="79"/>
      <c r="AO12" s="315"/>
      <c r="AP12" s="316"/>
      <c r="AQ12" s="316"/>
      <c r="AR12" s="316"/>
      <c r="AS12" s="316"/>
      <c r="AT12" s="317"/>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row>
    <row r="13" spans="1:99" ht="15.75" customHeight="1" thickBot="1" x14ac:dyDescent="0.3">
      <c r="A13" s="79"/>
      <c r="B13" s="310"/>
      <c r="C13" s="310"/>
      <c r="D13" s="311"/>
      <c r="E13" s="354"/>
      <c r="F13" s="355"/>
      <c r="G13" s="355"/>
      <c r="H13" s="355"/>
      <c r="I13" s="356"/>
      <c r="J13" s="361"/>
      <c r="K13" s="357"/>
      <c r="L13" s="357"/>
      <c r="M13" s="357"/>
      <c r="N13" s="357"/>
      <c r="O13" s="358"/>
      <c r="P13" s="361"/>
      <c r="Q13" s="357"/>
      <c r="R13" s="357"/>
      <c r="S13" s="357"/>
      <c r="T13" s="357"/>
      <c r="U13" s="358"/>
      <c r="V13" s="361"/>
      <c r="W13" s="357"/>
      <c r="X13" s="357"/>
      <c r="Y13" s="357"/>
      <c r="Z13" s="357"/>
      <c r="AA13" s="358"/>
      <c r="AB13" s="361"/>
      <c r="AC13" s="357"/>
      <c r="AD13" s="357"/>
      <c r="AE13" s="357"/>
      <c r="AF13" s="357"/>
      <c r="AG13" s="358"/>
      <c r="AH13" s="371"/>
      <c r="AI13" s="372"/>
      <c r="AJ13" s="372"/>
      <c r="AK13" s="372"/>
      <c r="AL13" s="372"/>
      <c r="AM13" s="373"/>
      <c r="AN13" s="79"/>
      <c r="AO13" s="318"/>
      <c r="AP13" s="319"/>
      <c r="AQ13" s="319"/>
      <c r="AR13" s="319"/>
      <c r="AS13" s="319"/>
      <c r="AT13" s="320"/>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row>
    <row r="14" spans="1:99" ht="15" customHeight="1" x14ac:dyDescent="0.25">
      <c r="A14" s="79"/>
      <c r="B14" s="310"/>
      <c r="C14" s="310"/>
      <c r="D14" s="311"/>
      <c r="E14" s="348" t="s">
        <v>107</v>
      </c>
      <c r="F14" s="349"/>
      <c r="G14" s="349"/>
      <c r="H14" s="349"/>
      <c r="I14" s="349"/>
      <c r="J14" s="383" t="str">
        <f>IF(AND('Mapa final'!$K$11="Alta",'Mapa final'!$O$11="Leve"),CONCATENATE("R",'Mapa final'!$A$11),"")</f>
        <v/>
      </c>
      <c r="K14" s="384"/>
      <c r="L14" s="384" t="str">
        <f>IF(AND('Mapa final'!$K$17="Alta",'Mapa final'!$O$17="Leve"),CONCATENATE("R",'Mapa final'!$A$17),"")</f>
        <v/>
      </c>
      <c r="M14" s="384"/>
      <c r="N14" s="384" t="str">
        <f>IF(AND('Mapa final'!$K$23="Alta",'Mapa final'!$O$23="Leve"),CONCATENATE("R",'Mapa final'!$A$23),"")</f>
        <v/>
      </c>
      <c r="O14" s="385"/>
      <c r="P14" s="383" t="str">
        <f>IF(AND('Mapa final'!$K$11="Alta",'Mapa final'!$O$11="Menor"),CONCATENATE("R",'Mapa final'!$A$11),"")</f>
        <v/>
      </c>
      <c r="Q14" s="384"/>
      <c r="R14" s="384" t="str">
        <f>IF(AND('Mapa final'!$K$17="Alta",'Mapa final'!$O$17="Menor"),CONCATENATE("R",'Mapa final'!$A$17),"")</f>
        <v/>
      </c>
      <c r="S14" s="384"/>
      <c r="T14" s="384" t="str">
        <f>IF(AND('Mapa final'!$K$23="Alta",'Mapa final'!$O$23="Menor"),CONCATENATE("R",'Mapa final'!$A$23),"")</f>
        <v/>
      </c>
      <c r="U14" s="385"/>
      <c r="V14" s="359" t="str">
        <f>IF(AND('Mapa final'!$K$11="Alta",'Mapa final'!$O$11="Moderado"),CONCATENATE("R",'Mapa final'!$A$11),"")</f>
        <v/>
      </c>
      <c r="W14" s="360"/>
      <c r="X14" s="360" t="str">
        <f>IF(AND('Mapa final'!$K$17="Alta",'Mapa final'!$O$17="Moderado"),CONCATENATE("R",'Mapa final'!$A$17),"")</f>
        <v/>
      </c>
      <c r="Y14" s="360"/>
      <c r="Z14" s="360" t="str">
        <f>IF(AND('Mapa final'!$K$23="Alta",'Mapa final'!$O$23="Moderado"),CONCATENATE("R",'Mapa final'!$A$23),"")</f>
        <v/>
      </c>
      <c r="AA14" s="362"/>
      <c r="AB14" s="359" t="str">
        <f>IF(AND('Mapa final'!$K$11="Alta",'Mapa final'!$O$11="Mayor"),CONCATENATE("R",'Mapa final'!$A$11),"")</f>
        <v/>
      </c>
      <c r="AC14" s="360"/>
      <c r="AD14" s="360" t="str">
        <f>IF(AND('Mapa final'!$K$17="Alta",'Mapa final'!$O$17="Mayor"),CONCATENATE("R",'Mapa final'!$A$17),"")</f>
        <v/>
      </c>
      <c r="AE14" s="360"/>
      <c r="AF14" s="360" t="str">
        <f>IF(AND('Mapa final'!$K$23="Alta",'Mapa final'!$O$23="Mayor"),CONCATENATE("R",'Mapa final'!$A$23),"")</f>
        <v/>
      </c>
      <c r="AG14" s="362"/>
      <c r="AH14" s="374" t="str">
        <f>IF(AND('Mapa final'!$K$11="Alta",'Mapa final'!$O$11="Catastrófico"),CONCATENATE("R",'Mapa final'!$A$11),"")</f>
        <v/>
      </c>
      <c r="AI14" s="375"/>
      <c r="AJ14" s="375" t="str">
        <f>IF(AND('Mapa final'!$K$17="Alta",'Mapa final'!$O$17="Catastrófico"),CONCATENATE("R",'Mapa final'!$A$17),"")</f>
        <v/>
      </c>
      <c r="AK14" s="375"/>
      <c r="AL14" s="375" t="str">
        <f>IF(AND('Mapa final'!$K$23="Alta",'Mapa final'!$O$23="Catastrófico"),CONCATENATE("R",'Mapa final'!$A$23),"")</f>
        <v/>
      </c>
      <c r="AM14" s="376"/>
      <c r="AN14" s="79"/>
      <c r="AO14" s="321" t="s">
        <v>77</v>
      </c>
      <c r="AP14" s="322"/>
      <c r="AQ14" s="322"/>
      <c r="AR14" s="322"/>
      <c r="AS14" s="322"/>
      <c r="AT14" s="323"/>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row>
    <row r="15" spans="1:99" ht="15" customHeight="1" x14ac:dyDescent="0.25">
      <c r="A15" s="79"/>
      <c r="B15" s="310"/>
      <c r="C15" s="310"/>
      <c r="D15" s="311"/>
      <c r="E15" s="351"/>
      <c r="F15" s="352"/>
      <c r="G15" s="352"/>
      <c r="H15" s="352"/>
      <c r="I15" s="352"/>
      <c r="J15" s="377"/>
      <c r="K15" s="378"/>
      <c r="L15" s="378"/>
      <c r="M15" s="378"/>
      <c r="N15" s="378"/>
      <c r="O15" s="379"/>
      <c r="P15" s="377"/>
      <c r="Q15" s="378"/>
      <c r="R15" s="378"/>
      <c r="S15" s="378"/>
      <c r="T15" s="378"/>
      <c r="U15" s="379"/>
      <c r="V15" s="361"/>
      <c r="W15" s="357"/>
      <c r="X15" s="357"/>
      <c r="Y15" s="357"/>
      <c r="Z15" s="357"/>
      <c r="AA15" s="358"/>
      <c r="AB15" s="361"/>
      <c r="AC15" s="357"/>
      <c r="AD15" s="357"/>
      <c r="AE15" s="357"/>
      <c r="AF15" s="357"/>
      <c r="AG15" s="358"/>
      <c r="AH15" s="368"/>
      <c r="AI15" s="369"/>
      <c r="AJ15" s="369"/>
      <c r="AK15" s="369"/>
      <c r="AL15" s="369"/>
      <c r="AM15" s="370"/>
      <c r="AN15" s="79"/>
      <c r="AO15" s="324"/>
      <c r="AP15" s="325"/>
      <c r="AQ15" s="325"/>
      <c r="AR15" s="325"/>
      <c r="AS15" s="325"/>
      <c r="AT15" s="326"/>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row>
    <row r="16" spans="1:99" ht="15" customHeight="1" x14ac:dyDescent="0.25">
      <c r="A16" s="79"/>
      <c r="B16" s="310"/>
      <c r="C16" s="310"/>
      <c r="D16" s="311"/>
      <c r="E16" s="351"/>
      <c r="F16" s="352"/>
      <c r="G16" s="352"/>
      <c r="H16" s="352"/>
      <c r="I16" s="352"/>
      <c r="J16" s="377" t="str">
        <f>IF(AND('Mapa final'!$K$29="Alta",'Mapa final'!$O$29="Leve"),CONCATENATE("R",'Mapa final'!$A$29),"")</f>
        <v/>
      </c>
      <c r="K16" s="378"/>
      <c r="L16" s="378" t="str">
        <f>IF(AND('Mapa final'!$K$35="Alta",'Mapa final'!$O$35="Leve"),CONCATENATE("R",'Mapa final'!$A$35),"")</f>
        <v/>
      </c>
      <c r="M16" s="378"/>
      <c r="N16" s="378" t="str">
        <f>IF(AND('Mapa final'!$K$41="Alta",'Mapa final'!$O$41="Leve"),CONCATENATE("R",'Mapa final'!$A$41),"")</f>
        <v/>
      </c>
      <c r="O16" s="379"/>
      <c r="P16" s="377" t="str">
        <f>IF(AND('Mapa final'!$K$29="Alta",'Mapa final'!$O$29="Menor"),CONCATENATE("R",'Mapa final'!$A$29),"")</f>
        <v/>
      </c>
      <c r="Q16" s="378"/>
      <c r="R16" s="378" t="str">
        <f>IF(AND('Mapa final'!$K$35="Alta",'Mapa final'!$O$35="Menor"),CONCATENATE("R",'Mapa final'!$A$35),"")</f>
        <v/>
      </c>
      <c r="S16" s="378"/>
      <c r="T16" s="378" t="str">
        <f>IF(AND('Mapa final'!$K$41="Alta",'Mapa final'!$O$41="Menor"),CONCATENATE("R",'Mapa final'!$A$41),"")</f>
        <v/>
      </c>
      <c r="U16" s="379"/>
      <c r="V16" s="361" t="str">
        <f>IF(AND('Mapa final'!$K$29="Alta",'Mapa final'!$O$29="Moderado"),CONCATENATE("R",'Mapa final'!$A$29),"")</f>
        <v/>
      </c>
      <c r="W16" s="357"/>
      <c r="X16" s="357" t="str">
        <f>IF(AND('Mapa final'!$K$35="Alta",'Mapa final'!$O$35="Moderado"),CONCATENATE("R",'Mapa final'!$A$35),"")</f>
        <v/>
      </c>
      <c r="Y16" s="357"/>
      <c r="Z16" s="357" t="str">
        <f>IF(AND('Mapa final'!$K$41="Alta",'Mapa final'!$O$41="Moderado"),CONCATENATE("R",'Mapa final'!$A$41),"")</f>
        <v/>
      </c>
      <c r="AA16" s="358"/>
      <c r="AB16" s="361" t="str">
        <f>IF(AND('Mapa final'!$K$29="Alta",'Mapa final'!$O$29="Mayor"),CONCATENATE("R",'Mapa final'!$A$29),"")</f>
        <v/>
      </c>
      <c r="AC16" s="357"/>
      <c r="AD16" s="357" t="str">
        <f>IF(AND('Mapa final'!$K$35="Alta",'Mapa final'!$O$35="Mayor"),CONCATENATE("R",'Mapa final'!$A$35),"")</f>
        <v/>
      </c>
      <c r="AE16" s="357"/>
      <c r="AF16" s="357" t="str">
        <f>IF(AND('Mapa final'!$K$41="Alta",'Mapa final'!$O$41="Mayor"),CONCATENATE("R",'Mapa final'!$A$41),"")</f>
        <v/>
      </c>
      <c r="AG16" s="358"/>
      <c r="AH16" s="368" t="str">
        <f>IF(AND('Mapa final'!$K$29="Alta",'Mapa final'!$O$29="Catastrófico"),CONCATENATE("R",'Mapa final'!$A$29),"")</f>
        <v/>
      </c>
      <c r="AI16" s="369"/>
      <c r="AJ16" s="369" t="str">
        <f>IF(AND('Mapa final'!$K$35="Alta",'Mapa final'!$O$35="Catastrófico"),CONCATENATE("R",'Mapa final'!$A$35),"")</f>
        <v/>
      </c>
      <c r="AK16" s="369"/>
      <c r="AL16" s="369" t="str">
        <f>IF(AND('Mapa final'!$K$41="Alta",'Mapa final'!$O$41="Catastrófico"),CONCATENATE("R",'Mapa final'!$A$41),"")</f>
        <v/>
      </c>
      <c r="AM16" s="370"/>
      <c r="AN16" s="79"/>
      <c r="AO16" s="324"/>
      <c r="AP16" s="325"/>
      <c r="AQ16" s="325"/>
      <c r="AR16" s="325"/>
      <c r="AS16" s="325"/>
      <c r="AT16" s="326"/>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row>
    <row r="17" spans="1:80" ht="15" customHeight="1" x14ac:dyDescent="0.25">
      <c r="A17" s="79"/>
      <c r="B17" s="310"/>
      <c r="C17" s="310"/>
      <c r="D17" s="311"/>
      <c r="E17" s="351"/>
      <c r="F17" s="352"/>
      <c r="G17" s="352"/>
      <c r="H17" s="352"/>
      <c r="I17" s="352"/>
      <c r="J17" s="377"/>
      <c r="K17" s="378"/>
      <c r="L17" s="378"/>
      <c r="M17" s="378"/>
      <c r="N17" s="378"/>
      <c r="O17" s="379"/>
      <c r="P17" s="377"/>
      <c r="Q17" s="378"/>
      <c r="R17" s="378"/>
      <c r="S17" s="378"/>
      <c r="T17" s="378"/>
      <c r="U17" s="379"/>
      <c r="V17" s="361"/>
      <c r="W17" s="357"/>
      <c r="X17" s="357"/>
      <c r="Y17" s="357"/>
      <c r="Z17" s="357"/>
      <c r="AA17" s="358"/>
      <c r="AB17" s="361"/>
      <c r="AC17" s="357"/>
      <c r="AD17" s="357"/>
      <c r="AE17" s="357"/>
      <c r="AF17" s="357"/>
      <c r="AG17" s="358"/>
      <c r="AH17" s="368"/>
      <c r="AI17" s="369"/>
      <c r="AJ17" s="369"/>
      <c r="AK17" s="369"/>
      <c r="AL17" s="369"/>
      <c r="AM17" s="370"/>
      <c r="AN17" s="79"/>
      <c r="AO17" s="324"/>
      <c r="AP17" s="325"/>
      <c r="AQ17" s="325"/>
      <c r="AR17" s="325"/>
      <c r="AS17" s="325"/>
      <c r="AT17" s="326"/>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row>
    <row r="18" spans="1:80" ht="15" customHeight="1" x14ac:dyDescent="0.25">
      <c r="A18" s="79"/>
      <c r="B18" s="310"/>
      <c r="C18" s="310"/>
      <c r="D18" s="311"/>
      <c r="E18" s="351"/>
      <c r="F18" s="352"/>
      <c r="G18" s="352"/>
      <c r="H18" s="352"/>
      <c r="I18" s="352"/>
      <c r="J18" s="377" t="str">
        <f>IF(AND('Mapa final'!$K$47="Alta",'Mapa final'!$O$47="Leve"),CONCATENATE("R",'Mapa final'!$A$47),"")</f>
        <v/>
      </c>
      <c r="K18" s="378"/>
      <c r="L18" s="378" t="str">
        <f>IF(AND('Mapa final'!$K$53="Alta",'Mapa final'!$O$53="Leve"),CONCATENATE("R",'Mapa final'!$A$53),"")</f>
        <v/>
      </c>
      <c r="M18" s="378"/>
      <c r="N18" s="378" t="str">
        <f>IF(AND('Mapa final'!$K$59="Alta",'Mapa final'!$O$59="Leve"),CONCATENATE("R",'Mapa final'!$A$59),"")</f>
        <v/>
      </c>
      <c r="O18" s="379"/>
      <c r="P18" s="377" t="str">
        <f>IF(AND('Mapa final'!$K$47="Alta",'Mapa final'!$O$47="Menor"),CONCATENATE("R",'Mapa final'!$A$47),"")</f>
        <v/>
      </c>
      <c r="Q18" s="378"/>
      <c r="R18" s="378" t="str">
        <f>IF(AND('Mapa final'!$K$53="Alta",'Mapa final'!$O$53="Menor"),CONCATENATE("R",'Mapa final'!$A$53),"")</f>
        <v/>
      </c>
      <c r="S18" s="378"/>
      <c r="T18" s="378" t="str">
        <f>IF(AND('Mapa final'!$K$59="Alta",'Mapa final'!$O$59="Menor"),CONCATENATE("R",'Mapa final'!$A$59),"")</f>
        <v/>
      </c>
      <c r="U18" s="379"/>
      <c r="V18" s="361" t="str">
        <f>IF(AND('Mapa final'!$K$47="Alta",'Mapa final'!$O$47="Moderado"),CONCATENATE("R",'Mapa final'!$A$47),"")</f>
        <v/>
      </c>
      <c r="W18" s="357"/>
      <c r="X18" s="357" t="str">
        <f>IF(AND('Mapa final'!$K$53="Alta",'Mapa final'!$O$53="Moderado"),CONCATENATE("R",'Mapa final'!$A$53),"")</f>
        <v/>
      </c>
      <c r="Y18" s="357"/>
      <c r="Z18" s="357" t="str">
        <f>IF(AND('Mapa final'!$K$59="Alta",'Mapa final'!$O$59="Moderado"),CONCATENATE("R",'Mapa final'!$A$59),"")</f>
        <v/>
      </c>
      <c r="AA18" s="358"/>
      <c r="AB18" s="361" t="str">
        <f>IF(AND('Mapa final'!$K$47="Alta",'Mapa final'!$O$47="Mayor"),CONCATENATE("R",'Mapa final'!$A$47),"")</f>
        <v/>
      </c>
      <c r="AC18" s="357"/>
      <c r="AD18" s="357" t="str">
        <f>IF(AND('Mapa final'!$K$53="Alta",'Mapa final'!$O$53="Mayor"),CONCATENATE("R",'Mapa final'!$A$53),"")</f>
        <v/>
      </c>
      <c r="AE18" s="357"/>
      <c r="AF18" s="357" t="str">
        <f>IF(AND('Mapa final'!$K$59="Alta",'Mapa final'!$O$59="Mayor"),CONCATENATE("R",'Mapa final'!$A$59),"")</f>
        <v/>
      </c>
      <c r="AG18" s="358"/>
      <c r="AH18" s="368" t="str">
        <f>IF(AND('Mapa final'!$K$47="Alta",'Mapa final'!$O$47="Catastrófico"),CONCATENATE("R",'Mapa final'!$A$47),"")</f>
        <v/>
      </c>
      <c r="AI18" s="369"/>
      <c r="AJ18" s="369" t="str">
        <f>IF(AND('Mapa final'!$K$53="Alta",'Mapa final'!$O$53="Catastrófico"),CONCATENATE("R",'Mapa final'!$A$53),"")</f>
        <v/>
      </c>
      <c r="AK18" s="369"/>
      <c r="AL18" s="369" t="str">
        <f>IF(AND('Mapa final'!$K$59="Alta",'Mapa final'!$O$59="Catastrófico"),CONCATENATE("R",'Mapa final'!$A$59),"")</f>
        <v/>
      </c>
      <c r="AM18" s="370"/>
      <c r="AN18" s="79"/>
      <c r="AO18" s="324"/>
      <c r="AP18" s="325"/>
      <c r="AQ18" s="325"/>
      <c r="AR18" s="325"/>
      <c r="AS18" s="325"/>
      <c r="AT18" s="326"/>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row>
    <row r="19" spans="1:80" ht="15" customHeight="1" x14ac:dyDescent="0.25">
      <c r="A19" s="79"/>
      <c r="B19" s="310"/>
      <c r="C19" s="310"/>
      <c r="D19" s="311"/>
      <c r="E19" s="351"/>
      <c r="F19" s="352"/>
      <c r="G19" s="352"/>
      <c r="H19" s="352"/>
      <c r="I19" s="352"/>
      <c r="J19" s="377"/>
      <c r="K19" s="378"/>
      <c r="L19" s="378"/>
      <c r="M19" s="378"/>
      <c r="N19" s="378"/>
      <c r="O19" s="379"/>
      <c r="P19" s="377"/>
      <c r="Q19" s="378"/>
      <c r="R19" s="378"/>
      <c r="S19" s="378"/>
      <c r="T19" s="378"/>
      <c r="U19" s="379"/>
      <c r="V19" s="361"/>
      <c r="W19" s="357"/>
      <c r="X19" s="357"/>
      <c r="Y19" s="357"/>
      <c r="Z19" s="357"/>
      <c r="AA19" s="358"/>
      <c r="AB19" s="361"/>
      <c r="AC19" s="357"/>
      <c r="AD19" s="357"/>
      <c r="AE19" s="357"/>
      <c r="AF19" s="357"/>
      <c r="AG19" s="358"/>
      <c r="AH19" s="368"/>
      <c r="AI19" s="369"/>
      <c r="AJ19" s="369"/>
      <c r="AK19" s="369"/>
      <c r="AL19" s="369"/>
      <c r="AM19" s="370"/>
      <c r="AN19" s="79"/>
      <c r="AO19" s="324"/>
      <c r="AP19" s="325"/>
      <c r="AQ19" s="325"/>
      <c r="AR19" s="325"/>
      <c r="AS19" s="325"/>
      <c r="AT19" s="326"/>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row>
    <row r="20" spans="1:80" ht="15" customHeight="1" x14ac:dyDescent="0.25">
      <c r="A20" s="79"/>
      <c r="B20" s="310"/>
      <c r="C20" s="310"/>
      <c r="D20" s="311"/>
      <c r="E20" s="351"/>
      <c r="F20" s="352"/>
      <c r="G20" s="352"/>
      <c r="H20" s="352"/>
      <c r="I20" s="352"/>
      <c r="J20" s="377" t="str">
        <f>IF(AND('Mapa final'!$K$65="Alta",'Mapa final'!$O$65="Leve"),CONCATENATE("R",'Mapa final'!$A$65),"")</f>
        <v/>
      </c>
      <c r="K20" s="378"/>
      <c r="L20" s="378" t="str">
        <f>IF(AND('Mapa final'!$K$71="Alta",'Mapa final'!$O$71="Leve"),CONCATENATE("R",'Mapa final'!$A$71),"")</f>
        <v/>
      </c>
      <c r="M20" s="378"/>
      <c r="N20" s="378" t="str">
        <f>IF(AND('Mapa final'!$K$77="Alta",'Mapa final'!$O$77="Leve"),CONCATENATE("R",'Mapa final'!$A$77),"")</f>
        <v/>
      </c>
      <c r="O20" s="379"/>
      <c r="P20" s="377" t="str">
        <f>IF(AND('Mapa final'!$K$65="Alta",'Mapa final'!$O$65="Menor"),CONCATENATE("R",'Mapa final'!$A$65),"")</f>
        <v/>
      </c>
      <c r="Q20" s="378"/>
      <c r="R20" s="378" t="str">
        <f>IF(AND('Mapa final'!$K$71="Alta",'Mapa final'!$O$71="Menor"),CONCATENATE("R",'Mapa final'!$A$71),"")</f>
        <v/>
      </c>
      <c r="S20" s="378"/>
      <c r="T20" s="378" t="str">
        <f>IF(AND('Mapa final'!$K$77="Alta",'Mapa final'!$O$77="Menor"),CONCATENATE("R",'Mapa final'!$A$77),"")</f>
        <v/>
      </c>
      <c r="U20" s="379"/>
      <c r="V20" s="361" t="str">
        <f>IF(AND('Mapa final'!$K$65="Alta",'Mapa final'!$O$65="Moderado"),CONCATENATE("R",'Mapa final'!$A$65),"")</f>
        <v/>
      </c>
      <c r="W20" s="357"/>
      <c r="X20" s="357" t="str">
        <f>IF(AND('Mapa final'!$K$71="Alta",'Mapa final'!$O$71="Moderado"),CONCATENATE("R",'Mapa final'!$A$71),"")</f>
        <v/>
      </c>
      <c r="Y20" s="357"/>
      <c r="Z20" s="357" t="str">
        <f>IF(AND('Mapa final'!$K$77="Alta",'Mapa final'!$O$77="Moderado"),CONCATENATE("R",'Mapa final'!$A$77),"")</f>
        <v/>
      </c>
      <c r="AA20" s="358"/>
      <c r="AB20" s="361" t="str">
        <f>IF(AND('Mapa final'!$K$65="Alta",'Mapa final'!$O$65="Mayor"),CONCATENATE("R",'Mapa final'!$A$65),"")</f>
        <v/>
      </c>
      <c r="AC20" s="357"/>
      <c r="AD20" s="357" t="str">
        <f>IF(AND('Mapa final'!$K$71="Alta",'Mapa final'!$O$71="Mayor"),CONCATENATE("R",'Mapa final'!$A$71),"")</f>
        <v/>
      </c>
      <c r="AE20" s="357"/>
      <c r="AF20" s="357" t="str">
        <f>IF(AND('Mapa final'!$K$77="Alta",'Mapa final'!$O$77="Mayor"),CONCATENATE("R",'Mapa final'!$A$77),"")</f>
        <v/>
      </c>
      <c r="AG20" s="358"/>
      <c r="AH20" s="368" t="str">
        <f>IF(AND('Mapa final'!$K$65="Alta",'Mapa final'!$O$65="Catastrófico"),CONCATENATE("R",'Mapa final'!$A$65),"")</f>
        <v/>
      </c>
      <c r="AI20" s="369"/>
      <c r="AJ20" s="369" t="str">
        <f>IF(AND('Mapa final'!$K$71="Alta",'Mapa final'!$O$71="Catastrófico"),CONCATENATE("R",'Mapa final'!$A$71),"")</f>
        <v/>
      </c>
      <c r="AK20" s="369"/>
      <c r="AL20" s="369" t="str">
        <f>IF(AND('Mapa final'!$K$77="Alta",'Mapa final'!$O$77="Catastrófico"),CONCATENATE("R",'Mapa final'!$A$77),"")</f>
        <v/>
      </c>
      <c r="AM20" s="370"/>
      <c r="AN20" s="79"/>
      <c r="AO20" s="324"/>
      <c r="AP20" s="325"/>
      <c r="AQ20" s="325"/>
      <c r="AR20" s="325"/>
      <c r="AS20" s="325"/>
      <c r="AT20" s="326"/>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row>
    <row r="21" spans="1:80" ht="15.75" customHeight="1" thickBot="1" x14ac:dyDescent="0.3">
      <c r="A21" s="79"/>
      <c r="B21" s="310"/>
      <c r="C21" s="310"/>
      <c r="D21" s="311"/>
      <c r="E21" s="354"/>
      <c r="F21" s="355"/>
      <c r="G21" s="355"/>
      <c r="H21" s="355"/>
      <c r="I21" s="355"/>
      <c r="J21" s="380"/>
      <c r="K21" s="381"/>
      <c r="L21" s="381"/>
      <c r="M21" s="381"/>
      <c r="N21" s="381"/>
      <c r="O21" s="382"/>
      <c r="P21" s="380"/>
      <c r="Q21" s="381"/>
      <c r="R21" s="381"/>
      <c r="S21" s="381"/>
      <c r="T21" s="381"/>
      <c r="U21" s="382"/>
      <c r="V21" s="365"/>
      <c r="W21" s="366"/>
      <c r="X21" s="366"/>
      <c r="Y21" s="366"/>
      <c r="Z21" s="366"/>
      <c r="AA21" s="367"/>
      <c r="AB21" s="365"/>
      <c r="AC21" s="366"/>
      <c r="AD21" s="366"/>
      <c r="AE21" s="366"/>
      <c r="AF21" s="366"/>
      <c r="AG21" s="367"/>
      <c r="AH21" s="371"/>
      <c r="AI21" s="372"/>
      <c r="AJ21" s="372"/>
      <c r="AK21" s="372"/>
      <c r="AL21" s="372"/>
      <c r="AM21" s="373"/>
      <c r="AN21" s="79"/>
      <c r="AO21" s="327"/>
      <c r="AP21" s="328"/>
      <c r="AQ21" s="328"/>
      <c r="AR21" s="328"/>
      <c r="AS21" s="328"/>
      <c r="AT21" s="32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row>
    <row r="22" spans="1:80" x14ac:dyDescent="0.25">
      <c r="A22" s="79"/>
      <c r="B22" s="310"/>
      <c r="C22" s="310"/>
      <c r="D22" s="311"/>
      <c r="E22" s="348" t="s">
        <v>109</v>
      </c>
      <c r="F22" s="349"/>
      <c r="G22" s="349"/>
      <c r="H22" s="349"/>
      <c r="I22" s="350"/>
      <c r="J22" s="383" t="str">
        <f>IF(AND('Mapa final'!$K$11="Media",'Mapa final'!$O$11="Leve"),CONCATENATE("R",'Mapa final'!$A$11),"")</f>
        <v/>
      </c>
      <c r="K22" s="384"/>
      <c r="L22" s="384" t="str">
        <f>IF(AND('Mapa final'!$K$17="Media",'Mapa final'!$O$17="Leve"),CONCATENATE("R",'Mapa final'!$A$17),"")</f>
        <v/>
      </c>
      <c r="M22" s="384"/>
      <c r="N22" s="384" t="str">
        <f>IF(AND('Mapa final'!$K$23="Media",'Mapa final'!$O$23="Leve"),CONCATENATE("R",'Mapa final'!$A$23),"")</f>
        <v/>
      </c>
      <c r="O22" s="385"/>
      <c r="P22" s="383" t="str">
        <f>IF(AND('Mapa final'!$K$11="Media",'Mapa final'!$O$11="Menor"),CONCATENATE("R",'Mapa final'!$A$11),"")</f>
        <v/>
      </c>
      <c r="Q22" s="384"/>
      <c r="R22" s="384" t="str">
        <f>IF(AND('Mapa final'!$K$17="Media",'Mapa final'!$O$17="Menor"),CONCATENATE("R",'Mapa final'!$A$17),"")</f>
        <v/>
      </c>
      <c r="S22" s="384"/>
      <c r="T22" s="384" t="str">
        <f>IF(AND('Mapa final'!$K$23="Media",'Mapa final'!$O$23="Menor"),CONCATENATE("R",'Mapa final'!$A$23),"")</f>
        <v/>
      </c>
      <c r="U22" s="385"/>
      <c r="V22" s="383" t="str">
        <f>IF(AND('Mapa final'!$K$11="Media",'Mapa final'!$O$11="Moderado"),CONCATENATE("R",'Mapa final'!$A$11),"")</f>
        <v/>
      </c>
      <c r="W22" s="384"/>
      <c r="X22" s="384" t="str">
        <f>IF(AND('Mapa final'!$K$17="Media",'Mapa final'!$O$17="Moderado"),CONCATENATE("R",'Mapa final'!$A$17),"")</f>
        <v/>
      </c>
      <c r="Y22" s="384"/>
      <c r="Z22" s="384" t="str">
        <f>IF(AND('Mapa final'!$K$23="Media",'Mapa final'!$O$23="Moderado"),CONCATENATE("R",'Mapa final'!$A$23),"")</f>
        <v/>
      </c>
      <c r="AA22" s="385"/>
      <c r="AB22" s="359" t="str">
        <f>IF(AND('Mapa final'!$K$11="Media",'Mapa final'!$O$11="Mayor"),CONCATENATE("R",'Mapa final'!$A$11),"")</f>
        <v/>
      </c>
      <c r="AC22" s="360"/>
      <c r="AD22" s="360" t="str">
        <f>IF(AND('Mapa final'!$K$17="Media",'Mapa final'!$O$17="Mayor"),CONCATENATE("R",'Mapa final'!$A$17),"")</f>
        <v/>
      </c>
      <c r="AE22" s="360"/>
      <c r="AF22" s="360" t="str">
        <f>IF(AND('Mapa final'!$K$23="Media",'Mapa final'!$O$23="Mayor"),CONCATENATE("R",'Mapa final'!$A$23),"")</f>
        <v/>
      </c>
      <c r="AG22" s="362"/>
      <c r="AH22" s="374" t="str">
        <f>IF(AND('Mapa final'!$K$11="Media",'Mapa final'!$O$11="Catastrófico"),CONCATENATE("R",'Mapa final'!$A$11),"")</f>
        <v/>
      </c>
      <c r="AI22" s="375"/>
      <c r="AJ22" s="375" t="str">
        <f>IF(AND('Mapa final'!$K$17="Media",'Mapa final'!$O$17="Catastrófico"),CONCATENATE("R",'Mapa final'!$A$17),"")</f>
        <v/>
      </c>
      <c r="AK22" s="375"/>
      <c r="AL22" s="375" t="str">
        <f>IF(AND('Mapa final'!$K$23="Media",'Mapa final'!$O$23="Catastrófico"),CONCATENATE("R",'Mapa final'!$A$23),"")</f>
        <v/>
      </c>
      <c r="AM22" s="376"/>
      <c r="AN22" s="79"/>
      <c r="AO22" s="330" t="s">
        <v>78</v>
      </c>
      <c r="AP22" s="331"/>
      <c r="AQ22" s="331"/>
      <c r="AR22" s="331"/>
      <c r="AS22" s="331"/>
      <c r="AT22" s="332"/>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row>
    <row r="23" spans="1:80" x14ac:dyDescent="0.25">
      <c r="A23" s="79"/>
      <c r="B23" s="310"/>
      <c r="C23" s="310"/>
      <c r="D23" s="311"/>
      <c r="E23" s="351"/>
      <c r="F23" s="352"/>
      <c r="G23" s="352"/>
      <c r="H23" s="352"/>
      <c r="I23" s="353"/>
      <c r="J23" s="377"/>
      <c r="K23" s="378"/>
      <c r="L23" s="378"/>
      <c r="M23" s="378"/>
      <c r="N23" s="378"/>
      <c r="O23" s="379"/>
      <c r="P23" s="377"/>
      <c r="Q23" s="378"/>
      <c r="R23" s="378"/>
      <c r="S23" s="378"/>
      <c r="T23" s="378"/>
      <c r="U23" s="379"/>
      <c r="V23" s="377"/>
      <c r="W23" s="378"/>
      <c r="X23" s="378"/>
      <c r="Y23" s="378"/>
      <c r="Z23" s="378"/>
      <c r="AA23" s="379"/>
      <c r="AB23" s="361"/>
      <c r="AC23" s="357"/>
      <c r="AD23" s="357"/>
      <c r="AE23" s="357"/>
      <c r="AF23" s="357"/>
      <c r="AG23" s="358"/>
      <c r="AH23" s="368"/>
      <c r="AI23" s="369"/>
      <c r="AJ23" s="369"/>
      <c r="AK23" s="369"/>
      <c r="AL23" s="369"/>
      <c r="AM23" s="370"/>
      <c r="AN23" s="79"/>
      <c r="AO23" s="333"/>
      <c r="AP23" s="334"/>
      <c r="AQ23" s="334"/>
      <c r="AR23" s="334"/>
      <c r="AS23" s="334"/>
      <c r="AT23" s="335"/>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row>
    <row r="24" spans="1:80" x14ac:dyDescent="0.25">
      <c r="A24" s="79"/>
      <c r="B24" s="310"/>
      <c r="C24" s="310"/>
      <c r="D24" s="311"/>
      <c r="E24" s="351"/>
      <c r="F24" s="352"/>
      <c r="G24" s="352"/>
      <c r="H24" s="352"/>
      <c r="I24" s="353"/>
      <c r="J24" s="377" t="str">
        <f>IF(AND('Mapa final'!$K$29="Media",'Mapa final'!$O$29="Leve"),CONCATENATE("R",'Mapa final'!$A$29),"")</f>
        <v/>
      </c>
      <c r="K24" s="378"/>
      <c r="L24" s="378" t="str">
        <f>IF(AND('Mapa final'!$K$35="Media",'Mapa final'!$O$35="Leve"),CONCATENATE("R",'Mapa final'!$A$35),"")</f>
        <v/>
      </c>
      <c r="M24" s="378"/>
      <c r="N24" s="378" t="str">
        <f>IF(AND('Mapa final'!$K$41="Media",'Mapa final'!$O$41="Leve"),CONCATENATE("R",'Mapa final'!$A$41),"")</f>
        <v/>
      </c>
      <c r="O24" s="379"/>
      <c r="P24" s="377" t="str">
        <f>IF(AND('Mapa final'!$K$29="Media",'Mapa final'!$O$29="Menor"),CONCATENATE("R",'Mapa final'!$A$29),"")</f>
        <v/>
      </c>
      <c r="Q24" s="378"/>
      <c r="R24" s="378" t="str">
        <f>IF(AND('Mapa final'!$K$35="Media",'Mapa final'!$O$35="Menor"),CONCATENATE("R",'Mapa final'!$A$35),"")</f>
        <v/>
      </c>
      <c r="S24" s="378"/>
      <c r="T24" s="378" t="str">
        <f>IF(AND('Mapa final'!$K$41="Media",'Mapa final'!$O$41="Menor"),CONCATENATE("R",'Mapa final'!$A$41),"")</f>
        <v/>
      </c>
      <c r="U24" s="379"/>
      <c r="V24" s="377" t="str">
        <f>IF(AND('Mapa final'!$K$29="Media",'Mapa final'!$O$29="Moderado"),CONCATENATE("R",'Mapa final'!$A$29),"")</f>
        <v/>
      </c>
      <c r="W24" s="378"/>
      <c r="X24" s="378" t="str">
        <f>IF(AND('Mapa final'!$K$35="Media",'Mapa final'!$O$35="Moderado"),CONCATENATE("R",'Mapa final'!$A$35),"")</f>
        <v/>
      </c>
      <c r="Y24" s="378"/>
      <c r="Z24" s="378" t="str">
        <f>IF(AND('Mapa final'!$K$41="Media",'Mapa final'!$O$41="Moderado"),CONCATENATE("R",'Mapa final'!$A$41),"")</f>
        <v/>
      </c>
      <c r="AA24" s="379"/>
      <c r="AB24" s="361" t="str">
        <f>IF(AND('Mapa final'!$K$29="Media",'Mapa final'!$O$29="Mayor"),CONCATENATE("R",'Mapa final'!$A$29),"")</f>
        <v/>
      </c>
      <c r="AC24" s="357"/>
      <c r="AD24" s="357" t="str">
        <f>IF(AND('Mapa final'!$K$35="Media",'Mapa final'!$O$35="Mayor"),CONCATENATE("R",'Mapa final'!$A$35),"")</f>
        <v/>
      </c>
      <c r="AE24" s="357"/>
      <c r="AF24" s="357" t="str">
        <f>IF(AND('Mapa final'!$K$41="Media",'Mapa final'!$O$41="Mayor"),CONCATENATE("R",'Mapa final'!$A$41),"")</f>
        <v/>
      </c>
      <c r="AG24" s="358"/>
      <c r="AH24" s="368" t="str">
        <f>IF(AND('Mapa final'!$K$29="Media",'Mapa final'!$O$29="Catastrófico"),CONCATENATE("R",'Mapa final'!$A$29),"")</f>
        <v/>
      </c>
      <c r="AI24" s="369"/>
      <c r="AJ24" s="369" t="str">
        <f>IF(AND('Mapa final'!$K$35="Media",'Mapa final'!$O$35="Catastrófico"),CONCATENATE("R",'Mapa final'!$A$35),"")</f>
        <v/>
      </c>
      <c r="AK24" s="369"/>
      <c r="AL24" s="369" t="str">
        <f>IF(AND('Mapa final'!$K$41="Media",'Mapa final'!$O$41="Catastrófico"),CONCATENATE("R",'Mapa final'!$A$41),"")</f>
        <v/>
      </c>
      <c r="AM24" s="370"/>
      <c r="AN24" s="79"/>
      <c r="AO24" s="333"/>
      <c r="AP24" s="334"/>
      <c r="AQ24" s="334"/>
      <c r="AR24" s="334"/>
      <c r="AS24" s="334"/>
      <c r="AT24" s="335"/>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row>
    <row r="25" spans="1:80" x14ac:dyDescent="0.25">
      <c r="A25" s="79"/>
      <c r="B25" s="310"/>
      <c r="C25" s="310"/>
      <c r="D25" s="311"/>
      <c r="E25" s="351"/>
      <c r="F25" s="352"/>
      <c r="G25" s="352"/>
      <c r="H25" s="352"/>
      <c r="I25" s="353"/>
      <c r="J25" s="377"/>
      <c r="K25" s="378"/>
      <c r="L25" s="378"/>
      <c r="M25" s="378"/>
      <c r="N25" s="378"/>
      <c r="O25" s="379"/>
      <c r="P25" s="377"/>
      <c r="Q25" s="378"/>
      <c r="R25" s="378"/>
      <c r="S25" s="378"/>
      <c r="T25" s="378"/>
      <c r="U25" s="379"/>
      <c r="V25" s="377"/>
      <c r="W25" s="378"/>
      <c r="X25" s="378"/>
      <c r="Y25" s="378"/>
      <c r="Z25" s="378"/>
      <c r="AA25" s="379"/>
      <c r="AB25" s="361"/>
      <c r="AC25" s="357"/>
      <c r="AD25" s="357"/>
      <c r="AE25" s="357"/>
      <c r="AF25" s="357"/>
      <c r="AG25" s="358"/>
      <c r="AH25" s="368"/>
      <c r="AI25" s="369"/>
      <c r="AJ25" s="369"/>
      <c r="AK25" s="369"/>
      <c r="AL25" s="369"/>
      <c r="AM25" s="370"/>
      <c r="AN25" s="79"/>
      <c r="AO25" s="333"/>
      <c r="AP25" s="334"/>
      <c r="AQ25" s="334"/>
      <c r="AR25" s="334"/>
      <c r="AS25" s="334"/>
      <c r="AT25" s="335"/>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row>
    <row r="26" spans="1:80" x14ac:dyDescent="0.25">
      <c r="A26" s="79"/>
      <c r="B26" s="310"/>
      <c r="C26" s="310"/>
      <c r="D26" s="311"/>
      <c r="E26" s="351"/>
      <c r="F26" s="352"/>
      <c r="G26" s="352"/>
      <c r="H26" s="352"/>
      <c r="I26" s="353"/>
      <c r="J26" s="377" t="str">
        <f>IF(AND('Mapa final'!$K$47="Media",'Mapa final'!$O$47="Leve"),CONCATENATE("R",'Mapa final'!$A$47),"")</f>
        <v/>
      </c>
      <c r="K26" s="378"/>
      <c r="L26" s="378" t="str">
        <f>IF(AND('Mapa final'!$K$53="Media",'Mapa final'!$O$53="Leve"),CONCATENATE("R",'Mapa final'!$A$53),"")</f>
        <v/>
      </c>
      <c r="M26" s="378"/>
      <c r="N26" s="378" t="str">
        <f>IF(AND('Mapa final'!$K$59="Media",'Mapa final'!$O$59="Leve"),CONCATENATE("R",'Mapa final'!$A$59),"")</f>
        <v/>
      </c>
      <c r="O26" s="379"/>
      <c r="P26" s="377" t="str">
        <f>IF(AND('Mapa final'!$K$47="Media",'Mapa final'!$O$47="Menor"),CONCATENATE("R",'Mapa final'!$A$47),"")</f>
        <v/>
      </c>
      <c r="Q26" s="378"/>
      <c r="R26" s="378" t="str">
        <f>IF(AND('Mapa final'!$K$53="Media",'Mapa final'!$O$53="Menor"),CONCATENATE("R",'Mapa final'!$A$53),"")</f>
        <v/>
      </c>
      <c r="S26" s="378"/>
      <c r="T26" s="378" t="str">
        <f>IF(AND('Mapa final'!$K$59="Media",'Mapa final'!$O$59="Menor"),CONCATENATE("R",'Mapa final'!$A$59),"")</f>
        <v/>
      </c>
      <c r="U26" s="379"/>
      <c r="V26" s="377" t="str">
        <f>IF(AND('Mapa final'!$K$47="Media",'Mapa final'!$O$47="Moderado"),CONCATENATE("R",'Mapa final'!$A$47),"")</f>
        <v/>
      </c>
      <c r="W26" s="378"/>
      <c r="X26" s="378" t="str">
        <f>IF(AND('Mapa final'!$K$53="Media",'Mapa final'!$O$53="Moderado"),CONCATENATE("R",'Mapa final'!$A$53),"")</f>
        <v/>
      </c>
      <c r="Y26" s="378"/>
      <c r="Z26" s="378" t="str">
        <f>IF(AND('Mapa final'!$K$59="Media",'Mapa final'!$O$59="Moderado"),CONCATENATE("R",'Mapa final'!$A$59),"")</f>
        <v/>
      </c>
      <c r="AA26" s="379"/>
      <c r="AB26" s="361" t="str">
        <f>IF(AND('Mapa final'!$K$47="Media",'Mapa final'!$O$47="Mayor"),CONCATENATE("R",'Mapa final'!$A$47),"")</f>
        <v/>
      </c>
      <c r="AC26" s="357"/>
      <c r="AD26" s="357" t="str">
        <f>IF(AND('Mapa final'!$K$53="Media",'Mapa final'!$O$53="Mayor"),CONCATENATE("R",'Mapa final'!$A$53),"")</f>
        <v/>
      </c>
      <c r="AE26" s="357"/>
      <c r="AF26" s="357" t="str">
        <f>IF(AND('Mapa final'!$K$59="Media",'Mapa final'!$O$59="Mayor"),CONCATENATE("R",'Mapa final'!$A$59),"")</f>
        <v/>
      </c>
      <c r="AG26" s="358"/>
      <c r="AH26" s="368" t="str">
        <f>IF(AND('Mapa final'!$K$47="Media",'Mapa final'!$O$47="Catastrófico"),CONCATENATE("R",'Mapa final'!$A$47),"")</f>
        <v/>
      </c>
      <c r="AI26" s="369"/>
      <c r="AJ26" s="369" t="str">
        <f>IF(AND('Mapa final'!$K$53="Media",'Mapa final'!$O$53="Catastrófico"),CONCATENATE("R",'Mapa final'!$A$53),"")</f>
        <v/>
      </c>
      <c r="AK26" s="369"/>
      <c r="AL26" s="369" t="str">
        <f>IF(AND('Mapa final'!$K$59="Media",'Mapa final'!$O$59="Catastrófico"),CONCATENATE("R",'Mapa final'!$A$59),"")</f>
        <v/>
      </c>
      <c r="AM26" s="370"/>
      <c r="AN26" s="79"/>
      <c r="AO26" s="333"/>
      <c r="AP26" s="334"/>
      <c r="AQ26" s="334"/>
      <c r="AR26" s="334"/>
      <c r="AS26" s="334"/>
      <c r="AT26" s="335"/>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row>
    <row r="27" spans="1:80" x14ac:dyDescent="0.25">
      <c r="A27" s="79"/>
      <c r="B27" s="310"/>
      <c r="C27" s="310"/>
      <c r="D27" s="311"/>
      <c r="E27" s="351"/>
      <c r="F27" s="352"/>
      <c r="G27" s="352"/>
      <c r="H27" s="352"/>
      <c r="I27" s="353"/>
      <c r="J27" s="377"/>
      <c r="K27" s="378"/>
      <c r="L27" s="378"/>
      <c r="M27" s="378"/>
      <c r="N27" s="378"/>
      <c r="O27" s="379"/>
      <c r="P27" s="377"/>
      <c r="Q27" s="378"/>
      <c r="R27" s="378"/>
      <c r="S27" s="378"/>
      <c r="T27" s="378"/>
      <c r="U27" s="379"/>
      <c r="V27" s="377"/>
      <c r="W27" s="378"/>
      <c r="X27" s="378"/>
      <c r="Y27" s="378"/>
      <c r="Z27" s="378"/>
      <c r="AA27" s="379"/>
      <c r="AB27" s="361"/>
      <c r="AC27" s="357"/>
      <c r="AD27" s="357"/>
      <c r="AE27" s="357"/>
      <c r="AF27" s="357"/>
      <c r="AG27" s="358"/>
      <c r="AH27" s="368"/>
      <c r="AI27" s="369"/>
      <c r="AJ27" s="369"/>
      <c r="AK27" s="369"/>
      <c r="AL27" s="369"/>
      <c r="AM27" s="370"/>
      <c r="AN27" s="79"/>
      <c r="AO27" s="333"/>
      <c r="AP27" s="334"/>
      <c r="AQ27" s="334"/>
      <c r="AR27" s="334"/>
      <c r="AS27" s="334"/>
      <c r="AT27" s="335"/>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row>
    <row r="28" spans="1:80" x14ac:dyDescent="0.25">
      <c r="A28" s="79"/>
      <c r="B28" s="310"/>
      <c r="C28" s="310"/>
      <c r="D28" s="311"/>
      <c r="E28" s="351"/>
      <c r="F28" s="352"/>
      <c r="G28" s="352"/>
      <c r="H28" s="352"/>
      <c r="I28" s="353"/>
      <c r="J28" s="377" t="str">
        <f>IF(AND('Mapa final'!$K$65="Media",'Mapa final'!$O$65="Leve"),CONCATENATE("R",'Mapa final'!$A$65),"")</f>
        <v/>
      </c>
      <c r="K28" s="378"/>
      <c r="L28" s="378" t="str">
        <f>IF(AND('Mapa final'!$K$71="Media",'Mapa final'!$O$71="Leve"),CONCATENATE("R",'Mapa final'!$A$71),"")</f>
        <v/>
      </c>
      <c r="M28" s="378"/>
      <c r="N28" s="378" t="str">
        <f>IF(AND('Mapa final'!$K$77="Media",'Mapa final'!$O$77="Leve"),CONCATENATE("R",'Mapa final'!$A$77),"")</f>
        <v/>
      </c>
      <c r="O28" s="379"/>
      <c r="P28" s="377" t="str">
        <f>IF(AND('Mapa final'!$K$65="Media",'Mapa final'!$O$65="Menor"),CONCATENATE("R",'Mapa final'!$A$65),"")</f>
        <v/>
      </c>
      <c r="Q28" s="378"/>
      <c r="R28" s="378" t="str">
        <f>IF(AND('Mapa final'!$K$71="Media",'Mapa final'!$O$71="Menor"),CONCATENATE("R",'Mapa final'!$A$71),"")</f>
        <v/>
      </c>
      <c r="S28" s="378"/>
      <c r="T28" s="378" t="str">
        <f>IF(AND('Mapa final'!$K$77="Media",'Mapa final'!$O$77="Menor"),CONCATENATE("R",'Mapa final'!$A$77),"")</f>
        <v/>
      </c>
      <c r="U28" s="379"/>
      <c r="V28" s="377" t="str">
        <f>IF(AND('Mapa final'!$K$65="Media",'Mapa final'!$O$65="Moderado"),CONCATENATE("R",'Mapa final'!$A$65),"")</f>
        <v/>
      </c>
      <c r="W28" s="378"/>
      <c r="X28" s="378" t="str">
        <f>IF(AND('Mapa final'!$K$71="Media",'Mapa final'!$O$71="Moderado"),CONCATENATE("R",'Mapa final'!$A$71),"")</f>
        <v/>
      </c>
      <c r="Y28" s="378"/>
      <c r="Z28" s="378" t="str">
        <f>IF(AND('Mapa final'!$K$77="Media",'Mapa final'!$O$77="Moderado"),CONCATENATE("R",'Mapa final'!$A$77),"")</f>
        <v/>
      </c>
      <c r="AA28" s="379"/>
      <c r="AB28" s="361" t="str">
        <f>IF(AND('Mapa final'!$K$65="Media",'Mapa final'!$O$65="Mayor"),CONCATENATE("R",'Mapa final'!$A$65),"")</f>
        <v/>
      </c>
      <c r="AC28" s="357"/>
      <c r="AD28" s="357" t="str">
        <f>IF(AND('Mapa final'!$K$71="Media",'Mapa final'!$O$71="Mayor"),CONCATENATE("R",'Mapa final'!$A$71),"")</f>
        <v/>
      </c>
      <c r="AE28" s="357"/>
      <c r="AF28" s="357" t="str">
        <f>IF(AND('Mapa final'!$K$77="Media",'Mapa final'!$O$77="Mayor"),CONCATENATE("R",'Mapa final'!$A$77),"")</f>
        <v/>
      </c>
      <c r="AG28" s="358"/>
      <c r="AH28" s="368" t="str">
        <f>IF(AND('Mapa final'!$K$65="Media",'Mapa final'!$O$65="Catastrófico"),CONCATENATE("R",'Mapa final'!$A$65),"")</f>
        <v/>
      </c>
      <c r="AI28" s="369"/>
      <c r="AJ28" s="369" t="str">
        <f>IF(AND('Mapa final'!$K$71="Media",'Mapa final'!$O$71="Catastrófico"),CONCATENATE("R",'Mapa final'!$A$71),"")</f>
        <v/>
      </c>
      <c r="AK28" s="369"/>
      <c r="AL28" s="369" t="str">
        <f>IF(AND('Mapa final'!$K$77="Media",'Mapa final'!$O$77="Catastrófico"),CONCATENATE("R",'Mapa final'!$A$77),"")</f>
        <v/>
      </c>
      <c r="AM28" s="370"/>
      <c r="AN28" s="79"/>
      <c r="AO28" s="333"/>
      <c r="AP28" s="334"/>
      <c r="AQ28" s="334"/>
      <c r="AR28" s="334"/>
      <c r="AS28" s="334"/>
      <c r="AT28" s="335"/>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row>
    <row r="29" spans="1:80" ht="15.75" thickBot="1" x14ac:dyDescent="0.3">
      <c r="A29" s="79"/>
      <c r="B29" s="310"/>
      <c r="C29" s="310"/>
      <c r="D29" s="311"/>
      <c r="E29" s="354"/>
      <c r="F29" s="355"/>
      <c r="G29" s="355"/>
      <c r="H29" s="355"/>
      <c r="I29" s="356"/>
      <c r="J29" s="377"/>
      <c r="K29" s="378"/>
      <c r="L29" s="378"/>
      <c r="M29" s="378"/>
      <c r="N29" s="378"/>
      <c r="O29" s="379"/>
      <c r="P29" s="380"/>
      <c r="Q29" s="381"/>
      <c r="R29" s="381"/>
      <c r="S29" s="381"/>
      <c r="T29" s="381"/>
      <c r="U29" s="382"/>
      <c r="V29" s="380"/>
      <c r="W29" s="381"/>
      <c r="X29" s="381"/>
      <c r="Y29" s="381"/>
      <c r="Z29" s="381"/>
      <c r="AA29" s="382"/>
      <c r="AB29" s="365"/>
      <c r="AC29" s="366"/>
      <c r="AD29" s="366"/>
      <c r="AE29" s="366"/>
      <c r="AF29" s="366"/>
      <c r="AG29" s="367"/>
      <c r="AH29" s="371"/>
      <c r="AI29" s="372"/>
      <c r="AJ29" s="372"/>
      <c r="AK29" s="372"/>
      <c r="AL29" s="372"/>
      <c r="AM29" s="373"/>
      <c r="AN29" s="79"/>
      <c r="AO29" s="336"/>
      <c r="AP29" s="337"/>
      <c r="AQ29" s="337"/>
      <c r="AR29" s="337"/>
      <c r="AS29" s="337"/>
      <c r="AT29" s="338"/>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row>
    <row r="30" spans="1:80" x14ac:dyDescent="0.25">
      <c r="A30" s="79"/>
      <c r="B30" s="310"/>
      <c r="C30" s="310"/>
      <c r="D30" s="311"/>
      <c r="E30" s="348" t="s">
        <v>106</v>
      </c>
      <c r="F30" s="349"/>
      <c r="G30" s="349"/>
      <c r="H30" s="349"/>
      <c r="I30" s="349"/>
      <c r="J30" s="392" t="str">
        <f>IF(AND('Mapa final'!$K$11="Baja",'Mapa final'!$O$11="Leve"),CONCATENATE("R",'Mapa final'!$A$11),"")</f>
        <v/>
      </c>
      <c r="K30" s="393"/>
      <c r="L30" s="393" t="str">
        <f>IF(AND('Mapa final'!$K$17="Baja",'Mapa final'!$O$17="Leve"),CONCATENATE("R",'Mapa final'!$A$17),"")</f>
        <v/>
      </c>
      <c r="M30" s="393"/>
      <c r="N30" s="393" t="str">
        <f>IF(AND('Mapa final'!$K$23="Baja",'Mapa final'!$O$23="Leve"),CONCATENATE("R",'Mapa final'!$A$23),"")</f>
        <v/>
      </c>
      <c r="O30" s="394"/>
      <c r="P30" s="384" t="str">
        <f>IF(AND('Mapa final'!$K$11="Baja",'Mapa final'!$O$11="Menor"),CONCATENATE("R",'Mapa final'!$A$11),"")</f>
        <v/>
      </c>
      <c r="Q30" s="384"/>
      <c r="R30" s="384" t="str">
        <f>IF(AND('Mapa final'!$K$17="Baja",'Mapa final'!$O$17="Menor"),CONCATENATE("R",'Mapa final'!$A$17),"")</f>
        <v/>
      </c>
      <c r="S30" s="384"/>
      <c r="T30" s="384" t="str">
        <f>IF(AND('Mapa final'!$K$23="Baja",'Mapa final'!$O$23="Menor"),CONCATENATE("R",'Mapa final'!$A$23),"")</f>
        <v/>
      </c>
      <c r="U30" s="385"/>
      <c r="V30" s="383" t="str">
        <f>IF(AND('Mapa final'!$K$11="Baja",'Mapa final'!$O$11="Moderado"),CONCATENATE("R",'Mapa final'!$A$11),"")</f>
        <v/>
      </c>
      <c r="W30" s="384"/>
      <c r="X30" s="384" t="str">
        <f>IF(AND('Mapa final'!$K$17="Baja",'Mapa final'!$O$17="Moderado"),CONCATENATE("R",'Mapa final'!$A$17),"")</f>
        <v>R2</v>
      </c>
      <c r="Y30" s="384"/>
      <c r="Z30" s="384" t="str">
        <f>IF(AND('Mapa final'!$K$23="Baja",'Mapa final'!$O$23="Moderado"),CONCATENATE("R",'Mapa final'!$A$23),"")</f>
        <v/>
      </c>
      <c r="AA30" s="385"/>
      <c r="AB30" s="359" t="str">
        <f>IF(AND('Mapa final'!$K$11="Baja",'Mapa final'!$O$11="Mayor"),CONCATENATE("R",'Mapa final'!$A$11),"")</f>
        <v/>
      </c>
      <c r="AC30" s="360"/>
      <c r="AD30" s="360" t="str">
        <f>IF(AND('Mapa final'!$K$17="Baja",'Mapa final'!$O$17="Mayor"),CONCATENATE("R",'Mapa final'!$A$17),"")</f>
        <v/>
      </c>
      <c r="AE30" s="360"/>
      <c r="AF30" s="360" t="str">
        <f>IF(AND('Mapa final'!$K$23="Baja",'Mapa final'!$O$23="Mayor"),CONCATENATE("R",'Mapa final'!$A$23),"")</f>
        <v/>
      </c>
      <c r="AG30" s="362"/>
      <c r="AH30" s="374" t="str">
        <f>IF(AND('Mapa final'!$K$11="Baja",'Mapa final'!$O$11="Catastrófico"),CONCATENATE("R",'Mapa final'!$A$11),"")</f>
        <v/>
      </c>
      <c r="AI30" s="375"/>
      <c r="AJ30" s="375" t="str">
        <f>IF(AND('Mapa final'!$K$17="Baja",'Mapa final'!$O$17="Catastrófico"),CONCATENATE("R",'Mapa final'!$A$17),"")</f>
        <v/>
      </c>
      <c r="AK30" s="375"/>
      <c r="AL30" s="375" t="str">
        <f>IF(AND('Mapa final'!$K$23="Baja",'Mapa final'!$O$23="Catastrófico"),CONCATENATE("R",'Mapa final'!$A$23),"")</f>
        <v/>
      </c>
      <c r="AM30" s="376"/>
      <c r="AN30" s="79"/>
      <c r="AO30" s="339" t="s">
        <v>79</v>
      </c>
      <c r="AP30" s="340"/>
      <c r="AQ30" s="340"/>
      <c r="AR30" s="340"/>
      <c r="AS30" s="340"/>
      <c r="AT30" s="341"/>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row>
    <row r="31" spans="1:80" x14ac:dyDescent="0.25">
      <c r="A31" s="79"/>
      <c r="B31" s="310"/>
      <c r="C31" s="310"/>
      <c r="D31" s="311"/>
      <c r="E31" s="351"/>
      <c r="F31" s="352"/>
      <c r="G31" s="352"/>
      <c r="H31" s="352"/>
      <c r="I31" s="352"/>
      <c r="J31" s="388"/>
      <c r="K31" s="386"/>
      <c r="L31" s="386"/>
      <c r="M31" s="386"/>
      <c r="N31" s="386"/>
      <c r="O31" s="387"/>
      <c r="P31" s="378"/>
      <c r="Q31" s="378"/>
      <c r="R31" s="378"/>
      <c r="S31" s="378"/>
      <c r="T31" s="378"/>
      <c r="U31" s="379"/>
      <c r="V31" s="377"/>
      <c r="W31" s="378"/>
      <c r="X31" s="378"/>
      <c r="Y31" s="378"/>
      <c r="Z31" s="378"/>
      <c r="AA31" s="379"/>
      <c r="AB31" s="361"/>
      <c r="AC31" s="357"/>
      <c r="AD31" s="357"/>
      <c r="AE31" s="357"/>
      <c r="AF31" s="357"/>
      <c r="AG31" s="358"/>
      <c r="AH31" s="368"/>
      <c r="AI31" s="369"/>
      <c r="AJ31" s="369"/>
      <c r="AK31" s="369"/>
      <c r="AL31" s="369"/>
      <c r="AM31" s="370"/>
      <c r="AN31" s="79"/>
      <c r="AO31" s="342"/>
      <c r="AP31" s="343"/>
      <c r="AQ31" s="343"/>
      <c r="AR31" s="343"/>
      <c r="AS31" s="343"/>
      <c r="AT31" s="344"/>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row>
    <row r="32" spans="1:80" x14ac:dyDescent="0.25">
      <c r="A32" s="79"/>
      <c r="B32" s="310"/>
      <c r="C32" s="310"/>
      <c r="D32" s="311"/>
      <c r="E32" s="351"/>
      <c r="F32" s="352"/>
      <c r="G32" s="352"/>
      <c r="H32" s="352"/>
      <c r="I32" s="352"/>
      <c r="J32" s="388" t="str">
        <f>IF(AND('Mapa final'!$K$29="Baja",'Mapa final'!$O$29="Leve"),CONCATENATE("R",'Mapa final'!$A$29),"")</f>
        <v/>
      </c>
      <c r="K32" s="386"/>
      <c r="L32" s="386" t="str">
        <f>IF(AND('Mapa final'!$K$35="Baja",'Mapa final'!$O$35="Leve"),CONCATENATE("R",'Mapa final'!$A$35),"")</f>
        <v/>
      </c>
      <c r="M32" s="386"/>
      <c r="N32" s="386" t="str">
        <f>IF(AND('Mapa final'!$K$41="Baja",'Mapa final'!$O$41="Leve"),CONCATENATE("R",'Mapa final'!$A$41),"")</f>
        <v/>
      </c>
      <c r="O32" s="387"/>
      <c r="P32" s="378" t="str">
        <f>IF(AND('Mapa final'!$K$29="Baja",'Mapa final'!$O$29="Menor"),CONCATENATE("R",'Mapa final'!$A$29),"")</f>
        <v/>
      </c>
      <c r="Q32" s="378"/>
      <c r="R32" s="378" t="str">
        <f>IF(AND('Mapa final'!$K$35="Baja",'Mapa final'!$O$35="Menor"),CONCATENATE("R",'Mapa final'!$A$35),"")</f>
        <v/>
      </c>
      <c r="S32" s="378"/>
      <c r="T32" s="378" t="str">
        <f>IF(AND('Mapa final'!$K$41="Baja",'Mapa final'!$O$41="Menor"),CONCATENATE("R",'Mapa final'!$A$41),"")</f>
        <v/>
      </c>
      <c r="U32" s="379"/>
      <c r="V32" s="377" t="str">
        <f>IF(AND('Mapa final'!$K$29="Baja",'Mapa final'!$O$29="Moderado"),CONCATENATE("R",'Mapa final'!$A$29),"")</f>
        <v/>
      </c>
      <c r="W32" s="378"/>
      <c r="X32" s="378" t="str">
        <f>IF(AND('Mapa final'!$K$35="Baja",'Mapa final'!$O$35="Moderado"),CONCATENATE("R",'Mapa final'!$A$35),"")</f>
        <v/>
      </c>
      <c r="Y32" s="378"/>
      <c r="Z32" s="378" t="str">
        <f>IF(AND('Mapa final'!$K$41="Baja",'Mapa final'!$O$41="Moderado"),CONCATENATE("R",'Mapa final'!$A$41),"")</f>
        <v/>
      </c>
      <c r="AA32" s="379"/>
      <c r="AB32" s="361" t="str">
        <f>IF(AND('Mapa final'!$K$29="Baja",'Mapa final'!$O$29="Mayor"),CONCATENATE("R",'Mapa final'!$A$29),"")</f>
        <v/>
      </c>
      <c r="AC32" s="357"/>
      <c r="AD32" s="357" t="str">
        <f>IF(AND('Mapa final'!$K$35="Baja",'Mapa final'!$O$35="Mayor"),CONCATENATE("R",'Mapa final'!$A$35),"")</f>
        <v/>
      </c>
      <c r="AE32" s="357"/>
      <c r="AF32" s="357" t="str">
        <f>IF(AND('Mapa final'!$K$41="Baja",'Mapa final'!$O$41="Mayor"),CONCATENATE("R",'Mapa final'!$A$41),"")</f>
        <v/>
      </c>
      <c r="AG32" s="358"/>
      <c r="AH32" s="368" t="str">
        <f>IF(AND('Mapa final'!$K$29="Baja",'Mapa final'!$O$29="Catastrófico"),CONCATENATE("R",'Mapa final'!$A$29),"")</f>
        <v/>
      </c>
      <c r="AI32" s="369"/>
      <c r="AJ32" s="369" t="str">
        <f>IF(AND('Mapa final'!$K$35="Baja",'Mapa final'!$O$35="Catastrófico"),CONCATENATE("R",'Mapa final'!$A$35),"")</f>
        <v/>
      </c>
      <c r="AK32" s="369"/>
      <c r="AL32" s="369" t="str">
        <f>IF(AND('Mapa final'!$K$41="Baja",'Mapa final'!$O$41="Catastrófico"),CONCATENATE("R",'Mapa final'!$A$41),"")</f>
        <v/>
      </c>
      <c r="AM32" s="370"/>
      <c r="AN32" s="79"/>
      <c r="AO32" s="342"/>
      <c r="AP32" s="343"/>
      <c r="AQ32" s="343"/>
      <c r="AR32" s="343"/>
      <c r="AS32" s="343"/>
      <c r="AT32" s="344"/>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row>
    <row r="33" spans="1:80" x14ac:dyDescent="0.25">
      <c r="A33" s="79"/>
      <c r="B33" s="310"/>
      <c r="C33" s="310"/>
      <c r="D33" s="311"/>
      <c r="E33" s="351"/>
      <c r="F33" s="352"/>
      <c r="G33" s="352"/>
      <c r="H33" s="352"/>
      <c r="I33" s="352"/>
      <c r="J33" s="388"/>
      <c r="K33" s="386"/>
      <c r="L33" s="386"/>
      <c r="M33" s="386"/>
      <c r="N33" s="386"/>
      <c r="O33" s="387"/>
      <c r="P33" s="378"/>
      <c r="Q33" s="378"/>
      <c r="R33" s="378"/>
      <c r="S33" s="378"/>
      <c r="T33" s="378"/>
      <c r="U33" s="379"/>
      <c r="V33" s="377"/>
      <c r="W33" s="378"/>
      <c r="X33" s="378"/>
      <c r="Y33" s="378"/>
      <c r="Z33" s="378"/>
      <c r="AA33" s="379"/>
      <c r="AB33" s="361"/>
      <c r="AC33" s="357"/>
      <c r="AD33" s="357"/>
      <c r="AE33" s="357"/>
      <c r="AF33" s="357"/>
      <c r="AG33" s="358"/>
      <c r="AH33" s="368"/>
      <c r="AI33" s="369"/>
      <c r="AJ33" s="369"/>
      <c r="AK33" s="369"/>
      <c r="AL33" s="369"/>
      <c r="AM33" s="370"/>
      <c r="AN33" s="79"/>
      <c r="AO33" s="342"/>
      <c r="AP33" s="343"/>
      <c r="AQ33" s="343"/>
      <c r="AR33" s="343"/>
      <c r="AS33" s="343"/>
      <c r="AT33" s="344"/>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row>
    <row r="34" spans="1:80" x14ac:dyDescent="0.25">
      <c r="A34" s="79"/>
      <c r="B34" s="310"/>
      <c r="C34" s="310"/>
      <c r="D34" s="311"/>
      <c r="E34" s="351"/>
      <c r="F34" s="352"/>
      <c r="G34" s="352"/>
      <c r="H34" s="352"/>
      <c r="I34" s="352"/>
      <c r="J34" s="388" t="str">
        <f>IF(AND('Mapa final'!$K$47="Baja",'Mapa final'!$O$47="Leve"),CONCATENATE("R",'Mapa final'!$A$47),"")</f>
        <v/>
      </c>
      <c r="K34" s="386"/>
      <c r="L34" s="386" t="str">
        <f>IF(AND('Mapa final'!$K$53="Baja",'Mapa final'!$O$53="Leve"),CONCATENATE("R",'Mapa final'!$A$53),"")</f>
        <v/>
      </c>
      <c r="M34" s="386"/>
      <c r="N34" s="386" t="str">
        <f>IF(AND('Mapa final'!$K$59="Baja",'Mapa final'!$O$59="Leve"),CONCATENATE("R",'Mapa final'!$A$59),"")</f>
        <v/>
      </c>
      <c r="O34" s="387"/>
      <c r="P34" s="378" t="str">
        <f>IF(AND('Mapa final'!$K$47="Baja",'Mapa final'!$O$47="Menor"),CONCATENATE("R",'Mapa final'!$A$47),"")</f>
        <v/>
      </c>
      <c r="Q34" s="378"/>
      <c r="R34" s="378" t="str">
        <f>IF(AND('Mapa final'!$K$53="Baja",'Mapa final'!$O$53="Menor"),CONCATENATE("R",'Mapa final'!$A$53),"")</f>
        <v/>
      </c>
      <c r="S34" s="378"/>
      <c r="T34" s="378" t="str">
        <f>IF(AND('Mapa final'!$K$59="Baja",'Mapa final'!$O$59="Menor"),CONCATENATE("R",'Mapa final'!$A$59),"")</f>
        <v/>
      </c>
      <c r="U34" s="379"/>
      <c r="V34" s="377" t="str">
        <f>IF(AND('Mapa final'!$K$47="Baja",'Mapa final'!$O$47="Moderado"),CONCATENATE("R",'Mapa final'!$A$47),"")</f>
        <v/>
      </c>
      <c r="W34" s="378"/>
      <c r="X34" s="378" t="str">
        <f>IF(AND('Mapa final'!$K$53="Baja",'Mapa final'!$O$53="Moderado"),CONCATENATE("R",'Mapa final'!$A$53),"")</f>
        <v/>
      </c>
      <c r="Y34" s="378"/>
      <c r="Z34" s="378" t="str">
        <f>IF(AND('Mapa final'!$K$59="Baja",'Mapa final'!$O$59="Moderado"),CONCATENATE("R",'Mapa final'!$A$59),"")</f>
        <v/>
      </c>
      <c r="AA34" s="379"/>
      <c r="AB34" s="361" t="str">
        <f>IF(AND('Mapa final'!$K$47="Baja",'Mapa final'!$O$47="Mayor"),CONCATENATE("R",'Mapa final'!$A$47),"")</f>
        <v/>
      </c>
      <c r="AC34" s="357"/>
      <c r="AD34" s="357" t="str">
        <f>IF(AND('Mapa final'!$K$53="Baja",'Mapa final'!$O$53="Mayor"),CONCATENATE("R",'Mapa final'!$A$53),"")</f>
        <v/>
      </c>
      <c r="AE34" s="357"/>
      <c r="AF34" s="357" t="str">
        <f>IF(AND('Mapa final'!$K$59="Baja",'Mapa final'!$O$59="Mayor"),CONCATENATE("R",'Mapa final'!$A$59),"")</f>
        <v/>
      </c>
      <c r="AG34" s="358"/>
      <c r="AH34" s="368" t="str">
        <f>IF(AND('Mapa final'!$K$47="Baja",'Mapa final'!$O$47="Catastrófico"),CONCATENATE("R",'Mapa final'!$A$47),"")</f>
        <v/>
      </c>
      <c r="AI34" s="369"/>
      <c r="AJ34" s="369" t="str">
        <f>IF(AND('Mapa final'!$K$53="Baja",'Mapa final'!$O$53="Catastrófico"),CONCATENATE("R",'Mapa final'!$A$53),"")</f>
        <v/>
      </c>
      <c r="AK34" s="369"/>
      <c r="AL34" s="369" t="str">
        <f>IF(AND('Mapa final'!$K$59="Baja",'Mapa final'!$O$59="Catastrófico"),CONCATENATE("R",'Mapa final'!$A$59),"")</f>
        <v/>
      </c>
      <c r="AM34" s="370"/>
      <c r="AN34" s="79"/>
      <c r="AO34" s="342"/>
      <c r="AP34" s="343"/>
      <c r="AQ34" s="343"/>
      <c r="AR34" s="343"/>
      <c r="AS34" s="343"/>
      <c r="AT34" s="344"/>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row>
    <row r="35" spans="1:80" x14ac:dyDescent="0.25">
      <c r="A35" s="79"/>
      <c r="B35" s="310"/>
      <c r="C35" s="310"/>
      <c r="D35" s="311"/>
      <c r="E35" s="351"/>
      <c r="F35" s="352"/>
      <c r="G35" s="352"/>
      <c r="H35" s="352"/>
      <c r="I35" s="352"/>
      <c r="J35" s="388"/>
      <c r="K35" s="386"/>
      <c r="L35" s="386"/>
      <c r="M35" s="386"/>
      <c r="N35" s="386"/>
      <c r="O35" s="387"/>
      <c r="P35" s="378"/>
      <c r="Q35" s="378"/>
      <c r="R35" s="378"/>
      <c r="S35" s="378"/>
      <c r="T35" s="378"/>
      <c r="U35" s="379"/>
      <c r="V35" s="377"/>
      <c r="W35" s="378"/>
      <c r="X35" s="378"/>
      <c r="Y35" s="378"/>
      <c r="Z35" s="378"/>
      <c r="AA35" s="379"/>
      <c r="AB35" s="361"/>
      <c r="AC35" s="357"/>
      <c r="AD35" s="357"/>
      <c r="AE35" s="357"/>
      <c r="AF35" s="357"/>
      <c r="AG35" s="358"/>
      <c r="AH35" s="368"/>
      <c r="AI35" s="369"/>
      <c r="AJ35" s="369"/>
      <c r="AK35" s="369"/>
      <c r="AL35" s="369"/>
      <c r="AM35" s="370"/>
      <c r="AN35" s="79"/>
      <c r="AO35" s="342"/>
      <c r="AP35" s="343"/>
      <c r="AQ35" s="343"/>
      <c r="AR35" s="343"/>
      <c r="AS35" s="343"/>
      <c r="AT35" s="344"/>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row>
    <row r="36" spans="1:80" x14ac:dyDescent="0.25">
      <c r="A36" s="79"/>
      <c r="B36" s="310"/>
      <c r="C36" s="310"/>
      <c r="D36" s="311"/>
      <c r="E36" s="351"/>
      <c r="F36" s="352"/>
      <c r="G36" s="352"/>
      <c r="H36" s="352"/>
      <c r="I36" s="352"/>
      <c r="J36" s="388" t="str">
        <f>IF(AND('Mapa final'!$K$65="Baja",'Mapa final'!$O$65="Leve"),CONCATENATE("R",'Mapa final'!$A$65),"")</f>
        <v/>
      </c>
      <c r="K36" s="386"/>
      <c r="L36" s="386" t="str">
        <f>IF(AND('Mapa final'!$K$71="Baja",'Mapa final'!$O$71="Leve"),CONCATENATE("R",'Mapa final'!$A$71),"")</f>
        <v/>
      </c>
      <c r="M36" s="386"/>
      <c r="N36" s="386" t="str">
        <f>IF(AND('Mapa final'!$K$77="Baja",'Mapa final'!$O$77="Leve"),CONCATENATE("R",'Mapa final'!$A$77),"")</f>
        <v/>
      </c>
      <c r="O36" s="387"/>
      <c r="P36" s="378" t="str">
        <f>IF(AND('Mapa final'!$K$65="Baja",'Mapa final'!$O$65="Menor"),CONCATENATE("R",'Mapa final'!$A$65),"")</f>
        <v/>
      </c>
      <c r="Q36" s="378"/>
      <c r="R36" s="378" t="str">
        <f>IF(AND('Mapa final'!$K$71="Baja",'Mapa final'!$O$71="Menor"),CONCATENATE("R",'Mapa final'!$A$71),"")</f>
        <v/>
      </c>
      <c r="S36" s="378"/>
      <c r="T36" s="378" t="str">
        <f>IF(AND('Mapa final'!$K$77="Baja",'Mapa final'!$O$77="Menor"),CONCATENATE("R",'Mapa final'!$A$77),"")</f>
        <v/>
      </c>
      <c r="U36" s="379"/>
      <c r="V36" s="377" t="str">
        <f>IF(AND('Mapa final'!$K$65="Baja",'Mapa final'!$O$65="Moderado"),CONCATENATE("R",'Mapa final'!$A$65),"")</f>
        <v/>
      </c>
      <c r="W36" s="378"/>
      <c r="X36" s="378" t="str">
        <f>IF(AND('Mapa final'!$K$71="Baja",'Mapa final'!$O$71="Moderado"),CONCATENATE("R",'Mapa final'!$A$71),"")</f>
        <v/>
      </c>
      <c r="Y36" s="378"/>
      <c r="Z36" s="378" t="str">
        <f>IF(AND('Mapa final'!$K$77="Baja",'Mapa final'!$O$77="Moderado"),CONCATENATE("R",'Mapa final'!$A$77),"")</f>
        <v/>
      </c>
      <c r="AA36" s="379"/>
      <c r="AB36" s="361" t="str">
        <f>IF(AND('Mapa final'!$K$65="Baja",'Mapa final'!$O$65="Mayor"),CONCATENATE("R",'Mapa final'!$A$65),"")</f>
        <v/>
      </c>
      <c r="AC36" s="357"/>
      <c r="AD36" s="357" t="str">
        <f>IF(AND('Mapa final'!$K$71="Baja",'Mapa final'!$O$71="Mayor"),CONCATENATE("R",'Mapa final'!$A$71),"")</f>
        <v/>
      </c>
      <c r="AE36" s="357"/>
      <c r="AF36" s="357" t="str">
        <f>IF(AND('Mapa final'!$K$77="Baja",'Mapa final'!$O$77="Mayor"),CONCATENATE("R",'Mapa final'!$A$77),"")</f>
        <v/>
      </c>
      <c r="AG36" s="358"/>
      <c r="AH36" s="368" t="str">
        <f>IF(AND('Mapa final'!$K$65="Baja",'Mapa final'!$O$65="Catastrófico"),CONCATENATE("R",'Mapa final'!$A$65),"")</f>
        <v/>
      </c>
      <c r="AI36" s="369"/>
      <c r="AJ36" s="369" t="str">
        <f>IF(AND('Mapa final'!$K$71="Baja",'Mapa final'!$O$71="Catastrófico"),CONCATENATE("R",'Mapa final'!$A$71),"")</f>
        <v/>
      </c>
      <c r="AK36" s="369"/>
      <c r="AL36" s="369" t="str">
        <f>IF(AND('Mapa final'!$K$77="Baja",'Mapa final'!$O$77="Catastrófico"),CONCATENATE("R",'Mapa final'!$A$77),"")</f>
        <v/>
      </c>
      <c r="AM36" s="370"/>
      <c r="AN36" s="79"/>
      <c r="AO36" s="342"/>
      <c r="AP36" s="343"/>
      <c r="AQ36" s="343"/>
      <c r="AR36" s="343"/>
      <c r="AS36" s="343"/>
      <c r="AT36" s="344"/>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row>
    <row r="37" spans="1:80" ht="15.75" thickBot="1" x14ac:dyDescent="0.3">
      <c r="A37" s="79"/>
      <c r="B37" s="310"/>
      <c r="C37" s="310"/>
      <c r="D37" s="311"/>
      <c r="E37" s="354"/>
      <c r="F37" s="355"/>
      <c r="G37" s="355"/>
      <c r="H37" s="355"/>
      <c r="I37" s="355"/>
      <c r="J37" s="389"/>
      <c r="K37" s="390"/>
      <c r="L37" s="390"/>
      <c r="M37" s="390"/>
      <c r="N37" s="390"/>
      <c r="O37" s="391"/>
      <c r="P37" s="381"/>
      <c r="Q37" s="381"/>
      <c r="R37" s="381"/>
      <c r="S37" s="381"/>
      <c r="T37" s="381"/>
      <c r="U37" s="382"/>
      <c r="V37" s="380"/>
      <c r="W37" s="381"/>
      <c r="X37" s="381"/>
      <c r="Y37" s="381"/>
      <c r="Z37" s="381"/>
      <c r="AA37" s="382"/>
      <c r="AB37" s="365"/>
      <c r="AC37" s="366"/>
      <c r="AD37" s="366"/>
      <c r="AE37" s="366"/>
      <c r="AF37" s="366"/>
      <c r="AG37" s="367"/>
      <c r="AH37" s="371"/>
      <c r="AI37" s="372"/>
      <c r="AJ37" s="372"/>
      <c r="AK37" s="372"/>
      <c r="AL37" s="372"/>
      <c r="AM37" s="373"/>
      <c r="AN37" s="79"/>
      <c r="AO37" s="345"/>
      <c r="AP37" s="346"/>
      <c r="AQ37" s="346"/>
      <c r="AR37" s="346"/>
      <c r="AS37" s="346"/>
      <c r="AT37" s="347"/>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row>
    <row r="38" spans="1:80" x14ac:dyDescent="0.25">
      <c r="A38" s="79"/>
      <c r="B38" s="310"/>
      <c r="C38" s="310"/>
      <c r="D38" s="311"/>
      <c r="E38" s="348" t="s">
        <v>105</v>
      </c>
      <c r="F38" s="349"/>
      <c r="G38" s="349"/>
      <c r="H38" s="349"/>
      <c r="I38" s="350"/>
      <c r="J38" s="392" t="str">
        <f>IF(AND('Mapa final'!$K$11="Muy Baja",'Mapa final'!$O$11="Leve"),CONCATENATE("R",'Mapa final'!$A$11),"")</f>
        <v/>
      </c>
      <c r="K38" s="393"/>
      <c r="L38" s="393" t="str">
        <f>IF(AND('Mapa final'!$K$17="Muy Baja",'Mapa final'!$O$17="Leve"),CONCATENATE("R",'Mapa final'!$A$17),"")</f>
        <v/>
      </c>
      <c r="M38" s="393"/>
      <c r="N38" s="393" t="str">
        <f>IF(AND('Mapa final'!$K$23="Muy Baja",'Mapa final'!$O$23="Leve"),CONCATENATE("R",'Mapa final'!$A$23),"")</f>
        <v>R3</v>
      </c>
      <c r="O38" s="394"/>
      <c r="P38" s="392" t="str">
        <f>IF(AND('Mapa final'!$K$11="Muy Baja",'Mapa final'!$O$11="Menor"),CONCATENATE("R",'Mapa final'!$A$11),"")</f>
        <v/>
      </c>
      <c r="Q38" s="393"/>
      <c r="R38" s="393" t="str">
        <f>IF(AND('Mapa final'!$K$17="Muy Baja",'Mapa final'!$O$17="Menor"),CONCATENATE("R",'Mapa final'!$A$17),"")</f>
        <v/>
      </c>
      <c r="S38" s="393"/>
      <c r="T38" s="393" t="str">
        <f>IF(AND('Mapa final'!$K$23="Muy Baja",'Mapa final'!$O$23="Menor"),CONCATENATE("R",'Mapa final'!$A$23),"")</f>
        <v/>
      </c>
      <c r="U38" s="394"/>
      <c r="V38" s="383" t="str">
        <f>IF(AND('Mapa final'!$K$11="Muy Baja",'Mapa final'!$O$11="Moderado"),CONCATENATE("R",'Mapa final'!$A$11),"")</f>
        <v/>
      </c>
      <c r="W38" s="384"/>
      <c r="X38" s="384" t="str">
        <f>IF(AND('Mapa final'!$K$17="Muy Baja",'Mapa final'!$O$17="Moderado"),CONCATENATE("R",'Mapa final'!$A$17),"")</f>
        <v/>
      </c>
      <c r="Y38" s="384"/>
      <c r="Z38" s="384" t="str">
        <f>IF(AND('Mapa final'!$K$23="Muy Baja",'Mapa final'!$O$23="Moderado"),CONCATENATE("R",'Mapa final'!$A$23),"")</f>
        <v/>
      </c>
      <c r="AA38" s="385"/>
      <c r="AB38" s="359" t="str">
        <f>IF(AND('Mapa final'!$K$11="Muy Baja",'Mapa final'!$O$11="Mayor"),CONCATENATE("R",'Mapa final'!$A$11),"")</f>
        <v/>
      </c>
      <c r="AC38" s="360"/>
      <c r="AD38" s="360" t="str">
        <f>IF(AND('Mapa final'!$K$17="Muy Baja",'Mapa final'!$O$17="Mayor"),CONCATENATE("R",'Mapa final'!$A$17),"")</f>
        <v/>
      </c>
      <c r="AE38" s="360"/>
      <c r="AF38" s="360" t="str">
        <f>IF(AND('Mapa final'!$K$23="Muy Baja",'Mapa final'!$O$23="Mayor"),CONCATENATE("R",'Mapa final'!$A$23),"")</f>
        <v/>
      </c>
      <c r="AG38" s="362"/>
      <c r="AH38" s="374" t="str">
        <f>IF(AND('Mapa final'!$K$11="Muy Baja",'Mapa final'!$O$11="Catastrófico"),CONCATENATE("R",'Mapa final'!$A$11),"")</f>
        <v/>
      </c>
      <c r="AI38" s="375"/>
      <c r="AJ38" s="375" t="str">
        <f>IF(AND('Mapa final'!$K$17="Muy Baja",'Mapa final'!$O$17="Catastrófico"),CONCATENATE("R",'Mapa final'!$A$17),"")</f>
        <v/>
      </c>
      <c r="AK38" s="375"/>
      <c r="AL38" s="375" t="str">
        <f>IF(AND('Mapa final'!$K$23="Muy Baja",'Mapa final'!$O$23="Catastrófico"),CONCATENATE("R",'Mapa final'!$A$23),"")</f>
        <v/>
      </c>
      <c r="AM38" s="376"/>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row>
    <row r="39" spans="1:80" x14ac:dyDescent="0.25">
      <c r="A39" s="79"/>
      <c r="B39" s="310"/>
      <c r="C39" s="310"/>
      <c r="D39" s="311"/>
      <c r="E39" s="351"/>
      <c r="F39" s="352"/>
      <c r="G39" s="352"/>
      <c r="H39" s="352"/>
      <c r="I39" s="353"/>
      <c r="J39" s="388"/>
      <c r="K39" s="386"/>
      <c r="L39" s="386"/>
      <c r="M39" s="386"/>
      <c r="N39" s="386"/>
      <c r="O39" s="387"/>
      <c r="P39" s="388"/>
      <c r="Q39" s="386"/>
      <c r="R39" s="386"/>
      <c r="S39" s="386"/>
      <c r="T39" s="386"/>
      <c r="U39" s="387"/>
      <c r="V39" s="377"/>
      <c r="W39" s="378"/>
      <c r="X39" s="378"/>
      <c r="Y39" s="378"/>
      <c r="Z39" s="378"/>
      <c r="AA39" s="379"/>
      <c r="AB39" s="361"/>
      <c r="AC39" s="357"/>
      <c r="AD39" s="357"/>
      <c r="AE39" s="357"/>
      <c r="AF39" s="357"/>
      <c r="AG39" s="358"/>
      <c r="AH39" s="368"/>
      <c r="AI39" s="369"/>
      <c r="AJ39" s="369"/>
      <c r="AK39" s="369"/>
      <c r="AL39" s="369"/>
      <c r="AM39" s="370"/>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row>
    <row r="40" spans="1:80" x14ac:dyDescent="0.25">
      <c r="A40" s="79"/>
      <c r="B40" s="310"/>
      <c r="C40" s="310"/>
      <c r="D40" s="311"/>
      <c r="E40" s="351"/>
      <c r="F40" s="352"/>
      <c r="G40" s="352"/>
      <c r="H40" s="352"/>
      <c r="I40" s="353"/>
      <c r="J40" s="388" t="str">
        <f>IF(AND('Mapa final'!$K$29="Muy Baja",'Mapa final'!$O$29="Leve"),CONCATENATE("R",'Mapa final'!$A$29),"")</f>
        <v/>
      </c>
      <c r="K40" s="386"/>
      <c r="L40" s="386" t="str">
        <f>IF(AND('Mapa final'!$K$35="Muy Baja",'Mapa final'!$O$35="Leve"),CONCATENATE("R",'Mapa final'!$A$35),"")</f>
        <v/>
      </c>
      <c r="M40" s="386"/>
      <c r="N40" s="386" t="str">
        <f>IF(AND('Mapa final'!$K$41="Muy Baja",'Mapa final'!$O$41="Leve"),CONCATENATE("R",'Mapa final'!$A$41),"")</f>
        <v/>
      </c>
      <c r="O40" s="387"/>
      <c r="P40" s="388" t="str">
        <f>IF(AND('Mapa final'!$K$29="Muy Baja",'Mapa final'!$O$29="Menor"),CONCATENATE("R",'Mapa final'!$A$29),"")</f>
        <v/>
      </c>
      <c r="Q40" s="386"/>
      <c r="R40" s="386" t="str">
        <f>IF(AND('Mapa final'!$K$35="Muy Baja",'Mapa final'!$O$35="Menor"),CONCATENATE("R",'Mapa final'!$A$35),"")</f>
        <v/>
      </c>
      <c r="S40" s="386"/>
      <c r="T40" s="386" t="str">
        <f>IF(AND('Mapa final'!$K$41="Muy Baja",'Mapa final'!$O$41="Menor"),CONCATENATE("R",'Mapa final'!$A$41),"")</f>
        <v/>
      </c>
      <c r="U40" s="387"/>
      <c r="V40" s="377" t="str">
        <f>IF(AND('Mapa final'!$K$29="Muy Baja",'Mapa final'!$O$29="Moderado"),CONCATENATE("R",'Mapa final'!$A$29),"")</f>
        <v/>
      </c>
      <c r="W40" s="378"/>
      <c r="X40" s="378" t="str">
        <f>IF(AND('Mapa final'!$K$35="Muy Baja",'Mapa final'!$O$35="Moderado"),CONCATENATE("R",'Mapa final'!$A$35),"")</f>
        <v/>
      </c>
      <c r="Y40" s="378"/>
      <c r="Z40" s="378" t="str">
        <f>IF(AND('Mapa final'!$K$41="Muy Baja",'Mapa final'!$O$41="Moderado"),CONCATENATE("R",'Mapa final'!$A$41),"")</f>
        <v/>
      </c>
      <c r="AA40" s="379"/>
      <c r="AB40" s="361" t="str">
        <f>IF(AND('Mapa final'!$K$29="Muy Baja",'Mapa final'!$O$29="Mayor"),CONCATENATE("R",'Mapa final'!$A$29),"")</f>
        <v/>
      </c>
      <c r="AC40" s="357"/>
      <c r="AD40" s="357" t="str">
        <f>IF(AND('Mapa final'!$K$35="Muy Baja",'Mapa final'!$O$35="Mayor"),CONCATENATE("R",'Mapa final'!$A$35),"")</f>
        <v/>
      </c>
      <c r="AE40" s="357"/>
      <c r="AF40" s="357" t="str">
        <f>IF(AND('Mapa final'!$K$41="Muy Baja",'Mapa final'!$O$41="Mayor"),CONCATENATE("R",'Mapa final'!$A$41),"")</f>
        <v/>
      </c>
      <c r="AG40" s="358"/>
      <c r="AH40" s="368" t="str">
        <f>IF(AND('Mapa final'!$K$29="Muy Baja",'Mapa final'!$O$29="Catastrófico"),CONCATENATE("R",'Mapa final'!$A$29),"")</f>
        <v/>
      </c>
      <c r="AI40" s="369"/>
      <c r="AJ40" s="369" t="str">
        <f>IF(AND('Mapa final'!$K$35="Muy Baja",'Mapa final'!$O$35="Catastrófico"),CONCATENATE("R",'Mapa final'!$A$35),"")</f>
        <v/>
      </c>
      <c r="AK40" s="369"/>
      <c r="AL40" s="369" t="str">
        <f>IF(AND('Mapa final'!$K$41="Muy Baja",'Mapa final'!$O$41="Catastrófico"),CONCATENATE("R",'Mapa final'!$A$41),"")</f>
        <v/>
      </c>
      <c r="AM40" s="370"/>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row>
    <row r="41" spans="1:80" x14ac:dyDescent="0.25">
      <c r="A41" s="79"/>
      <c r="B41" s="310"/>
      <c r="C41" s="310"/>
      <c r="D41" s="311"/>
      <c r="E41" s="351"/>
      <c r="F41" s="352"/>
      <c r="G41" s="352"/>
      <c r="H41" s="352"/>
      <c r="I41" s="353"/>
      <c r="J41" s="388"/>
      <c r="K41" s="386"/>
      <c r="L41" s="386"/>
      <c r="M41" s="386"/>
      <c r="N41" s="386"/>
      <c r="O41" s="387"/>
      <c r="P41" s="388"/>
      <c r="Q41" s="386"/>
      <c r="R41" s="386"/>
      <c r="S41" s="386"/>
      <c r="T41" s="386"/>
      <c r="U41" s="387"/>
      <c r="V41" s="377"/>
      <c r="W41" s="378"/>
      <c r="X41" s="378"/>
      <c r="Y41" s="378"/>
      <c r="Z41" s="378"/>
      <c r="AA41" s="379"/>
      <c r="AB41" s="361"/>
      <c r="AC41" s="357"/>
      <c r="AD41" s="357"/>
      <c r="AE41" s="357"/>
      <c r="AF41" s="357"/>
      <c r="AG41" s="358"/>
      <c r="AH41" s="368"/>
      <c r="AI41" s="369"/>
      <c r="AJ41" s="369"/>
      <c r="AK41" s="369"/>
      <c r="AL41" s="369"/>
      <c r="AM41" s="370"/>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row>
    <row r="42" spans="1:80" x14ac:dyDescent="0.25">
      <c r="A42" s="79"/>
      <c r="B42" s="310"/>
      <c r="C42" s="310"/>
      <c r="D42" s="311"/>
      <c r="E42" s="351"/>
      <c r="F42" s="352"/>
      <c r="G42" s="352"/>
      <c r="H42" s="352"/>
      <c r="I42" s="353"/>
      <c r="J42" s="388" t="str">
        <f>IF(AND('Mapa final'!$K$47="Muy Baja",'Mapa final'!$O$47="Leve"),CONCATENATE("R",'Mapa final'!$A$47),"")</f>
        <v/>
      </c>
      <c r="K42" s="386"/>
      <c r="L42" s="386" t="str">
        <f>IF(AND('Mapa final'!$K$53="Muy Baja",'Mapa final'!$O$53="Leve"),CONCATENATE("R",'Mapa final'!$A$53),"")</f>
        <v/>
      </c>
      <c r="M42" s="386"/>
      <c r="N42" s="386" t="str">
        <f>IF(AND('Mapa final'!$K$59="Muy Baja",'Mapa final'!$O$59="Leve"),CONCATENATE("R",'Mapa final'!$A$59),"")</f>
        <v/>
      </c>
      <c r="O42" s="387"/>
      <c r="P42" s="388" t="str">
        <f>IF(AND('Mapa final'!$K$47="Muy Baja",'Mapa final'!$O$47="Menor"),CONCATENATE("R",'Mapa final'!$A$47),"")</f>
        <v/>
      </c>
      <c r="Q42" s="386"/>
      <c r="R42" s="386" t="str">
        <f>IF(AND('Mapa final'!$K$53="Muy Baja",'Mapa final'!$O$53="Menor"),CONCATENATE("R",'Mapa final'!$A$53),"")</f>
        <v/>
      </c>
      <c r="S42" s="386"/>
      <c r="T42" s="386" t="str">
        <f>IF(AND('Mapa final'!$K$59="Muy Baja",'Mapa final'!$O$59="Menor"),CONCATENATE("R",'Mapa final'!$A$59),"")</f>
        <v/>
      </c>
      <c r="U42" s="387"/>
      <c r="V42" s="377" t="str">
        <f>IF(AND('Mapa final'!$K$47="Muy Baja",'Mapa final'!$O$47="Moderado"),CONCATENATE("R",'Mapa final'!$A$47),"")</f>
        <v/>
      </c>
      <c r="W42" s="378"/>
      <c r="X42" s="378" t="str">
        <f>IF(AND('Mapa final'!$K$53="Muy Baja",'Mapa final'!$O$53="Moderado"),CONCATENATE("R",'Mapa final'!$A$53),"")</f>
        <v/>
      </c>
      <c r="Y42" s="378"/>
      <c r="Z42" s="378" t="str">
        <f>IF(AND('Mapa final'!$K$59="Muy Baja",'Mapa final'!$O$59="Moderado"),CONCATENATE("R",'Mapa final'!$A$59),"")</f>
        <v/>
      </c>
      <c r="AA42" s="379"/>
      <c r="AB42" s="361" t="str">
        <f>IF(AND('Mapa final'!$K$47="Muy Baja",'Mapa final'!$O$47="Mayor"),CONCATENATE("R",'Mapa final'!$A$47),"")</f>
        <v/>
      </c>
      <c r="AC42" s="357"/>
      <c r="AD42" s="357" t="str">
        <f>IF(AND('Mapa final'!$K$53="Muy Baja",'Mapa final'!$O$53="Mayor"),CONCATENATE("R",'Mapa final'!$A$53),"")</f>
        <v/>
      </c>
      <c r="AE42" s="357"/>
      <c r="AF42" s="357" t="str">
        <f>IF(AND('Mapa final'!$K$59="Muy Baja",'Mapa final'!$O$59="Mayor"),CONCATENATE("R",'Mapa final'!$A$59),"")</f>
        <v/>
      </c>
      <c r="AG42" s="358"/>
      <c r="AH42" s="368" t="str">
        <f>IF(AND('Mapa final'!$K$47="Muy Baja",'Mapa final'!$O$47="Catastrófico"),CONCATENATE("R",'Mapa final'!$A$47),"")</f>
        <v/>
      </c>
      <c r="AI42" s="369"/>
      <c r="AJ42" s="369" t="str">
        <f>IF(AND('Mapa final'!$K$53="Muy Baja",'Mapa final'!$O$53="Catastrófico"),CONCATENATE("R",'Mapa final'!$A$53),"")</f>
        <v/>
      </c>
      <c r="AK42" s="369"/>
      <c r="AL42" s="369" t="str">
        <f>IF(AND('Mapa final'!$K$59="Muy Baja",'Mapa final'!$O$59="Catastrófico"),CONCATENATE("R",'Mapa final'!$A$59),"")</f>
        <v/>
      </c>
      <c r="AM42" s="370"/>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row>
    <row r="43" spans="1:80" x14ac:dyDescent="0.25">
      <c r="A43" s="79"/>
      <c r="B43" s="310"/>
      <c r="C43" s="310"/>
      <c r="D43" s="311"/>
      <c r="E43" s="351"/>
      <c r="F43" s="352"/>
      <c r="G43" s="352"/>
      <c r="H43" s="352"/>
      <c r="I43" s="353"/>
      <c r="J43" s="388"/>
      <c r="K43" s="386"/>
      <c r="L43" s="386"/>
      <c r="M43" s="386"/>
      <c r="N43" s="386"/>
      <c r="O43" s="387"/>
      <c r="P43" s="388"/>
      <c r="Q43" s="386"/>
      <c r="R43" s="386"/>
      <c r="S43" s="386"/>
      <c r="T43" s="386"/>
      <c r="U43" s="387"/>
      <c r="V43" s="377"/>
      <c r="W43" s="378"/>
      <c r="X43" s="378"/>
      <c r="Y43" s="378"/>
      <c r="Z43" s="378"/>
      <c r="AA43" s="379"/>
      <c r="AB43" s="361"/>
      <c r="AC43" s="357"/>
      <c r="AD43" s="357"/>
      <c r="AE43" s="357"/>
      <c r="AF43" s="357"/>
      <c r="AG43" s="358"/>
      <c r="AH43" s="368"/>
      <c r="AI43" s="369"/>
      <c r="AJ43" s="369"/>
      <c r="AK43" s="369"/>
      <c r="AL43" s="369"/>
      <c r="AM43" s="370"/>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row>
    <row r="44" spans="1:80" x14ac:dyDescent="0.25">
      <c r="A44" s="79"/>
      <c r="B44" s="310"/>
      <c r="C44" s="310"/>
      <c r="D44" s="311"/>
      <c r="E44" s="351"/>
      <c r="F44" s="352"/>
      <c r="G44" s="352"/>
      <c r="H44" s="352"/>
      <c r="I44" s="353"/>
      <c r="J44" s="388" t="str">
        <f>IF(AND('Mapa final'!$K$65="Muy Baja",'Mapa final'!$O$65="Leve"),CONCATENATE("R",'Mapa final'!$A$65),"")</f>
        <v/>
      </c>
      <c r="K44" s="386"/>
      <c r="L44" s="386" t="str">
        <f>IF(AND('Mapa final'!$K$71="Muy Baja",'Mapa final'!$O$71="Leve"),CONCATENATE("R",'Mapa final'!$A$71),"")</f>
        <v/>
      </c>
      <c r="M44" s="386"/>
      <c r="N44" s="386" t="str">
        <f>IF(AND('Mapa final'!$K$77="Muy Baja",'Mapa final'!$O$77="Leve"),CONCATENATE("R",'Mapa final'!$A$77),"")</f>
        <v/>
      </c>
      <c r="O44" s="387"/>
      <c r="P44" s="388" t="str">
        <f>IF(AND('Mapa final'!$K$65="Muy Baja",'Mapa final'!$O$65="Menor"),CONCATENATE("R",'Mapa final'!$A$65),"")</f>
        <v/>
      </c>
      <c r="Q44" s="386"/>
      <c r="R44" s="386" t="str">
        <f>IF(AND('Mapa final'!$K$71="Muy Baja",'Mapa final'!$O$71="Menor"),CONCATENATE("R",'Mapa final'!$A$71),"")</f>
        <v/>
      </c>
      <c r="S44" s="386"/>
      <c r="T44" s="386" t="str">
        <f>IF(AND('Mapa final'!$K$77="Muy Baja",'Mapa final'!$O$77="Menor"),CONCATENATE("R",'Mapa final'!$A$77),"")</f>
        <v/>
      </c>
      <c r="U44" s="387"/>
      <c r="V44" s="377" t="str">
        <f>IF(AND('Mapa final'!$K$65="Muy Baja",'Mapa final'!$O$65="Moderado"),CONCATENATE("R",'Mapa final'!$A$65),"")</f>
        <v/>
      </c>
      <c r="W44" s="378"/>
      <c r="X44" s="378" t="str">
        <f>IF(AND('Mapa final'!$K$71="Muy Baja",'Mapa final'!$O$71="Moderado"),CONCATENATE("R",'Mapa final'!$A$71),"")</f>
        <v/>
      </c>
      <c r="Y44" s="378"/>
      <c r="Z44" s="378" t="str">
        <f>IF(AND('Mapa final'!$K$77="Muy Baja",'Mapa final'!$O$77="Moderado"),CONCATENATE("R",'Mapa final'!$A$77),"")</f>
        <v/>
      </c>
      <c r="AA44" s="379"/>
      <c r="AB44" s="361" t="str">
        <f>IF(AND('Mapa final'!$K$65="Muy Baja",'Mapa final'!$O$65="Mayor"),CONCATENATE("R",'Mapa final'!$A$65),"")</f>
        <v/>
      </c>
      <c r="AC44" s="357"/>
      <c r="AD44" s="357" t="str">
        <f>IF(AND('Mapa final'!$K$71="Muy Baja",'Mapa final'!$O$71="Mayor"),CONCATENATE("R",'Mapa final'!$A$71),"")</f>
        <v/>
      </c>
      <c r="AE44" s="357"/>
      <c r="AF44" s="357" t="str">
        <f>IF(AND('Mapa final'!$K$77="Muy Baja",'Mapa final'!$O$77="Mayor"),CONCATENATE("R",'Mapa final'!$A$77),"")</f>
        <v/>
      </c>
      <c r="AG44" s="358"/>
      <c r="AH44" s="368" t="str">
        <f>IF(AND('Mapa final'!$K$65="Muy Baja",'Mapa final'!$O$65="Catastrófico"),CONCATENATE("R",'Mapa final'!$A$65),"")</f>
        <v/>
      </c>
      <c r="AI44" s="369"/>
      <c r="AJ44" s="369" t="str">
        <f>IF(AND('Mapa final'!$K$71="Muy Baja",'Mapa final'!$O$71="Catastrófico"),CONCATENATE("R",'Mapa final'!$A$71),"")</f>
        <v/>
      </c>
      <c r="AK44" s="369"/>
      <c r="AL44" s="369" t="str">
        <f>IF(AND('Mapa final'!$K$77="Muy Baja",'Mapa final'!$O$77="Catastrófico"),CONCATENATE("R",'Mapa final'!$A$77),"")</f>
        <v/>
      </c>
      <c r="AM44" s="370"/>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row>
    <row r="45" spans="1:80" ht="15.75" thickBot="1" x14ac:dyDescent="0.3">
      <c r="A45" s="79"/>
      <c r="B45" s="310"/>
      <c r="C45" s="310"/>
      <c r="D45" s="311"/>
      <c r="E45" s="354"/>
      <c r="F45" s="355"/>
      <c r="G45" s="355"/>
      <c r="H45" s="355"/>
      <c r="I45" s="356"/>
      <c r="J45" s="389"/>
      <c r="K45" s="390"/>
      <c r="L45" s="390"/>
      <c r="M45" s="390"/>
      <c r="N45" s="390"/>
      <c r="O45" s="391"/>
      <c r="P45" s="389"/>
      <c r="Q45" s="390"/>
      <c r="R45" s="390"/>
      <c r="S45" s="390"/>
      <c r="T45" s="390"/>
      <c r="U45" s="391"/>
      <c r="V45" s="380"/>
      <c r="W45" s="381"/>
      <c r="X45" s="381"/>
      <c r="Y45" s="381"/>
      <c r="Z45" s="381"/>
      <c r="AA45" s="382"/>
      <c r="AB45" s="365"/>
      <c r="AC45" s="366"/>
      <c r="AD45" s="366"/>
      <c r="AE45" s="366"/>
      <c r="AF45" s="366"/>
      <c r="AG45" s="367"/>
      <c r="AH45" s="371"/>
      <c r="AI45" s="372"/>
      <c r="AJ45" s="372"/>
      <c r="AK45" s="372"/>
      <c r="AL45" s="372"/>
      <c r="AM45" s="373"/>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row>
    <row r="46" spans="1:80" x14ac:dyDescent="0.25">
      <c r="A46" s="79"/>
      <c r="B46" s="79"/>
      <c r="C46" s="79"/>
      <c r="D46" s="79"/>
      <c r="E46" s="79"/>
      <c r="F46" s="79"/>
      <c r="G46" s="79"/>
      <c r="H46" s="79"/>
      <c r="I46" s="79"/>
      <c r="J46" s="348" t="s">
        <v>104</v>
      </c>
      <c r="K46" s="349"/>
      <c r="L46" s="349"/>
      <c r="M46" s="349"/>
      <c r="N46" s="349"/>
      <c r="O46" s="350"/>
      <c r="P46" s="348" t="s">
        <v>103</v>
      </c>
      <c r="Q46" s="349"/>
      <c r="R46" s="349"/>
      <c r="S46" s="349"/>
      <c r="T46" s="349"/>
      <c r="U46" s="350"/>
      <c r="V46" s="348" t="s">
        <v>102</v>
      </c>
      <c r="W46" s="349"/>
      <c r="X46" s="349"/>
      <c r="Y46" s="349"/>
      <c r="Z46" s="349"/>
      <c r="AA46" s="350"/>
      <c r="AB46" s="348" t="s">
        <v>101</v>
      </c>
      <c r="AC46" s="364"/>
      <c r="AD46" s="349"/>
      <c r="AE46" s="349"/>
      <c r="AF46" s="349"/>
      <c r="AG46" s="350"/>
      <c r="AH46" s="348" t="s">
        <v>100</v>
      </c>
      <c r="AI46" s="349"/>
      <c r="AJ46" s="349"/>
      <c r="AK46" s="349"/>
      <c r="AL46" s="349"/>
      <c r="AM46" s="350"/>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row>
    <row r="47" spans="1:80" x14ac:dyDescent="0.25">
      <c r="A47" s="79"/>
      <c r="B47" s="79"/>
      <c r="C47" s="79"/>
      <c r="D47" s="79"/>
      <c r="E47" s="79"/>
      <c r="F47" s="79"/>
      <c r="G47" s="79"/>
      <c r="H47" s="79"/>
      <c r="I47" s="79"/>
      <c r="J47" s="351"/>
      <c r="K47" s="352"/>
      <c r="L47" s="352"/>
      <c r="M47" s="352"/>
      <c r="N47" s="352"/>
      <c r="O47" s="353"/>
      <c r="P47" s="351"/>
      <c r="Q47" s="352"/>
      <c r="R47" s="352"/>
      <c r="S47" s="352"/>
      <c r="T47" s="352"/>
      <c r="U47" s="353"/>
      <c r="V47" s="351"/>
      <c r="W47" s="352"/>
      <c r="X47" s="352"/>
      <c r="Y47" s="352"/>
      <c r="Z47" s="352"/>
      <c r="AA47" s="353"/>
      <c r="AB47" s="351"/>
      <c r="AC47" s="352"/>
      <c r="AD47" s="352"/>
      <c r="AE47" s="352"/>
      <c r="AF47" s="352"/>
      <c r="AG47" s="353"/>
      <c r="AH47" s="351"/>
      <c r="AI47" s="352"/>
      <c r="AJ47" s="352"/>
      <c r="AK47" s="352"/>
      <c r="AL47" s="352"/>
      <c r="AM47" s="353"/>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row>
    <row r="48" spans="1:80" x14ac:dyDescent="0.25">
      <c r="A48" s="79"/>
      <c r="B48" s="79"/>
      <c r="C48" s="79"/>
      <c r="D48" s="79"/>
      <c r="E48" s="79"/>
      <c r="F48" s="79"/>
      <c r="G48" s="79"/>
      <c r="H48" s="79"/>
      <c r="I48" s="79"/>
      <c r="J48" s="351"/>
      <c r="K48" s="352"/>
      <c r="L48" s="352"/>
      <c r="M48" s="352"/>
      <c r="N48" s="352"/>
      <c r="O48" s="353"/>
      <c r="P48" s="351"/>
      <c r="Q48" s="352"/>
      <c r="R48" s="352"/>
      <c r="S48" s="352"/>
      <c r="T48" s="352"/>
      <c r="U48" s="353"/>
      <c r="V48" s="351"/>
      <c r="W48" s="352"/>
      <c r="X48" s="352"/>
      <c r="Y48" s="352"/>
      <c r="Z48" s="352"/>
      <c r="AA48" s="353"/>
      <c r="AB48" s="351"/>
      <c r="AC48" s="352"/>
      <c r="AD48" s="352"/>
      <c r="AE48" s="352"/>
      <c r="AF48" s="352"/>
      <c r="AG48" s="353"/>
      <c r="AH48" s="351"/>
      <c r="AI48" s="352"/>
      <c r="AJ48" s="352"/>
      <c r="AK48" s="352"/>
      <c r="AL48" s="352"/>
      <c r="AM48" s="353"/>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row>
    <row r="49" spans="1:80" x14ac:dyDescent="0.25">
      <c r="A49" s="79"/>
      <c r="B49" s="79"/>
      <c r="C49" s="79"/>
      <c r="D49" s="79"/>
      <c r="E49" s="79"/>
      <c r="F49" s="79"/>
      <c r="G49" s="79"/>
      <c r="H49" s="79"/>
      <c r="I49" s="79"/>
      <c r="J49" s="351"/>
      <c r="K49" s="352"/>
      <c r="L49" s="352"/>
      <c r="M49" s="352"/>
      <c r="N49" s="352"/>
      <c r="O49" s="353"/>
      <c r="P49" s="351"/>
      <c r="Q49" s="352"/>
      <c r="R49" s="352"/>
      <c r="S49" s="352"/>
      <c r="T49" s="352"/>
      <c r="U49" s="353"/>
      <c r="V49" s="351"/>
      <c r="W49" s="352"/>
      <c r="X49" s="352"/>
      <c r="Y49" s="352"/>
      <c r="Z49" s="352"/>
      <c r="AA49" s="353"/>
      <c r="AB49" s="351"/>
      <c r="AC49" s="352"/>
      <c r="AD49" s="352"/>
      <c r="AE49" s="352"/>
      <c r="AF49" s="352"/>
      <c r="AG49" s="353"/>
      <c r="AH49" s="351"/>
      <c r="AI49" s="352"/>
      <c r="AJ49" s="352"/>
      <c r="AK49" s="352"/>
      <c r="AL49" s="352"/>
      <c r="AM49" s="353"/>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row>
    <row r="50" spans="1:80" x14ac:dyDescent="0.25">
      <c r="A50" s="79"/>
      <c r="B50" s="79"/>
      <c r="C50" s="79"/>
      <c r="D50" s="79"/>
      <c r="E50" s="79"/>
      <c r="F50" s="79"/>
      <c r="G50" s="79"/>
      <c r="H50" s="79"/>
      <c r="I50" s="79"/>
      <c r="J50" s="351"/>
      <c r="K50" s="352"/>
      <c r="L50" s="352"/>
      <c r="M50" s="352"/>
      <c r="N50" s="352"/>
      <c r="O50" s="353"/>
      <c r="P50" s="351"/>
      <c r="Q50" s="352"/>
      <c r="R50" s="352"/>
      <c r="S50" s="352"/>
      <c r="T50" s="352"/>
      <c r="U50" s="353"/>
      <c r="V50" s="351"/>
      <c r="W50" s="352"/>
      <c r="X50" s="352"/>
      <c r="Y50" s="352"/>
      <c r="Z50" s="352"/>
      <c r="AA50" s="353"/>
      <c r="AB50" s="351"/>
      <c r="AC50" s="352"/>
      <c r="AD50" s="352"/>
      <c r="AE50" s="352"/>
      <c r="AF50" s="352"/>
      <c r="AG50" s="353"/>
      <c r="AH50" s="351"/>
      <c r="AI50" s="352"/>
      <c r="AJ50" s="352"/>
      <c r="AK50" s="352"/>
      <c r="AL50" s="352"/>
      <c r="AM50" s="353"/>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row>
    <row r="51" spans="1:80" ht="15.75" thickBot="1" x14ac:dyDescent="0.3">
      <c r="A51" s="79"/>
      <c r="B51" s="79"/>
      <c r="C51" s="79"/>
      <c r="D51" s="79"/>
      <c r="E51" s="79"/>
      <c r="F51" s="79"/>
      <c r="G51" s="79"/>
      <c r="H51" s="79"/>
      <c r="I51" s="79"/>
      <c r="J51" s="354"/>
      <c r="K51" s="355"/>
      <c r="L51" s="355"/>
      <c r="M51" s="355"/>
      <c r="N51" s="355"/>
      <c r="O51" s="356"/>
      <c r="P51" s="354"/>
      <c r="Q51" s="355"/>
      <c r="R51" s="355"/>
      <c r="S51" s="355"/>
      <c r="T51" s="355"/>
      <c r="U51" s="356"/>
      <c r="V51" s="354"/>
      <c r="W51" s="355"/>
      <c r="X51" s="355"/>
      <c r="Y51" s="355"/>
      <c r="Z51" s="355"/>
      <c r="AA51" s="356"/>
      <c r="AB51" s="354"/>
      <c r="AC51" s="355"/>
      <c r="AD51" s="355"/>
      <c r="AE51" s="355"/>
      <c r="AF51" s="355"/>
      <c r="AG51" s="356"/>
      <c r="AH51" s="354"/>
      <c r="AI51" s="355"/>
      <c r="AJ51" s="355"/>
      <c r="AK51" s="355"/>
      <c r="AL51" s="355"/>
      <c r="AM51" s="356"/>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row>
    <row r="52" spans="1:80" x14ac:dyDescent="0.2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row>
    <row r="53" spans="1:80" ht="15" customHeight="1" x14ac:dyDescent="0.25">
      <c r="A53" s="79"/>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row>
    <row r="54" spans="1:80" ht="15" customHeight="1" x14ac:dyDescent="0.25">
      <c r="A54" s="79"/>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row>
    <row r="55" spans="1:80" x14ac:dyDescent="0.2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row>
    <row r="56" spans="1:80" x14ac:dyDescent="0.2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row>
    <row r="57" spans="1:80" x14ac:dyDescent="0.2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row>
    <row r="58" spans="1:80"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row>
    <row r="59" spans="1:80"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row>
    <row r="60" spans="1:80"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row>
    <row r="61" spans="1:80"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row>
    <row r="62" spans="1:80"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row>
    <row r="63" spans="1:80"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row>
    <row r="64" spans="1:80"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row>
    <row r="65" spans="1:80"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row>
    <row r="66" spans="1:80"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row>
    <row r="67" spans="1:80"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row>
    <row r="68" spans="1:80"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row>
    <row r="69" spans="1:80"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row>
    <row r="70" spans="1:80"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row>
    <row r="71" spans="1:80"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row>
    <row r="72" spans="1:80"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row>
    <row r="73" spans="1:80"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row>
    <row r="74" spans="1:80"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row>
    <row r="75" spans="1:80"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row>
    <row r="76" spans="1:80"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row>
    <row r="77" spans="1:80"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row>
    <row r="78" spans="1:80"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row>
    <row r="79" spans="1:80"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row>
    <row r="80" spans="1:80"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row>
    <row r="81" spans="1:63"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row>
    <row r="82" spans="1:63"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row>
    <row r="83" spans="1:63"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row>
    <row r="84" spans="1:63"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row>
    <row r="85" spans="1:63"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row>
    <row r="86" spans="1:63"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row>
    <row r="87" spans="1:63"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row>
    <row r="88" spans="1:63"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row>
    <row r="89" spans="1:63"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row>
    <row r="90" spans="1:63"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row>
    <row r="91" spans="1:63"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row>
    <row r="92" spans="1:63"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row>
    <row r="93" spans="1:63"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row>
    <row r="94" spans="1:63"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row>
    <row r="95" spans="1:63"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row>
    <row r="96" spans="1:63"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row>
    <row r="97" spans="1:63"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row>
    <row r="98" spans="1:63"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row>
    <row r="99" spans="1:63"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row>
    <row r="100" spans="1:63"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row>
    <row r="101" spans="1:63"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row>
    <row r="102" spans="1:63"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row>
    <row r="103" spans="1:63"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row>
    <row r="104" spans="1:63"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row>
    <row r="105" spans="1:63"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row>
    <row r="106" spans="1:63"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row>
    <row r="107" spans="1:63"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row>
    <row r="108" spans="1:63"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row>
    <row r="109" spans="1:63"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row>
    <row r="110" spans="1:63"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row>
    <row r="111" spans="1:63"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row>
    <row r="112" spans="1:63"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row>
    <row r="113" spans="1:63"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row>
    <row r="114" spans="1:63"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row>
    <row r="115" spans="1:63"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row>
    <row r="116" spans="1:63"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row>
    <row r="117" spans="1:63"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row>
    <row r="118" spans="1:63"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row>
    <row r="119" spans="1:63"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row>
    <row r="120" spans="1:63"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row>
    <row r="121" spans="1:63"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row>
    <row r="122" spans="1:63" x14ac:dyDescent="0.25">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row>
    <row r="123" spans="1:63" x14ac:dyDescent="0.25">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row>
    <row r="124" spans="1:63" x14ac:dyDescent="0.25">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row>
    <row r="125" spans="1:63" x14ac:dyDescent="0.25">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row>
    <row r="126" spans="1:63" x14ac:dyDescent="0.25">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row>
    <row r="127" spans="1:63" x14ac:dyDescent="0.25">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row>
    <row r="128" spans="1:63" x14ac:dyDescent="0.25">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row>
    <row r="129" spans="2:63" x14ac:dyDescent="0.25">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row>
    <row r="130" spans="2:63" x14ac:dyDescent="0.25">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row>
    <row r="131" spans="2:63" x14ac:dyDescent="0.25">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row>
    <row r="132" spans="2:63" x14ac:dyDescent="0.25">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row>
    <row r="133" spans="2:63" x14ac:dyDescent="0.25">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row>
    <row r="134" spans="2:63" x14ac:dyDescent="0.25">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row>
    <row r="135" spans="2:63" x14ac:dyDescent="0.25">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row>
    <row r="136" spans="2:63" x14ac:dyDescent="0.25">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row>
    <row r="137" spans="2:63" x14ac:dyDescent="0.25">
      <c r="B137" s="79"/>
      <c r="C137" s="79"/>
      <c r="D137" s="79"/>
      <c r="E137" s="79"/>
      <c r="F137" s="79"/>
      <c r="G137" s="79"/>
      <c r="H137" s="79"/>
      <c r="I137" s="79"/>
    </row>
    <row r="138" spans="2:63" x14ac:dyDescent="0.25">
      <c r="B138" s="79"/>
      <c r="C138" s="79"/>
      <c r="D138" s="79"/>
      <c r="E138" s="79"/>
      <c r="F138" s="79"/>
      <c r="G138" s="79"/>
      <c r="H138" s="79"/>
      <c r="I138" s="79"/>
    </row>
    <row r="139" spans="2:63" x14ac:dyDescent="0.25">
      <c r="B139" s="79"/>
      <c r="C139" s="79"/>
      <c r="D139" s="79"/>
      <c r="E139" s="79"/>
      <c r="F139" s="79"/>
      <c r="G139" s="79"/>
      <c r="H139" s="79"/>
      <c r="I139" s="79"/>
    </row>
    <row r="140" spans="2:63" x14ac:dyDescent="0.25">
      <c r="B140" s="79"/>
      <c r="C140" s="79"/>
      <c r="D140" s="79"/>
      <c r="E140" s="79"/>
      <c r="F140" s="79"/>
      <c r="G140" s="79"/>
      <c r="H140" s="79"/>
      <c r="I140" s="79"/>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34" zoomScale="50" zoomScaleNormal="50" workbookViewId="0">
      <selection activeCell="B2" sqref="B2:I4"/>
    </sheetView>
  </sheetViews>
  <sheetFormatPr baseColWidth="10" defaultRowHeight="15" x14ac:dyDescent="0.25"/>
  <cols>
    <col min="2" max="18" width="5.5703125" customWidth="1"/>
    <col min="19" max="19" width="8.42578125" customWidth="1"/>
    <col min="20" max="23" width="5.5703125" customWidth="1"/>
    <col min="24" max="24" width="8.42578125" customWidth="1"/>
    <col min="25" max="26" width="5.5703125" customWidth="1"/>
    <col min="27" max="27" width="10.5703125" customWidth="1"/>
    <col min="28" max="28" width="5.5703125" customWidth="1"/>
    <col min="29" max="29" width="7.42578125" customWidth="1"/>
    <col min="30" max="33" width="5.5703125" customWidth="1"/>
    <col min="34" max="34" width="8.42578125" customWidth="1"/>
    <col min="35" max="39" width="5.5703125" customWidth="1"/>
    <col min="41" max="46" width="5.5703125" customWidth="1"/>
  </cols>
  <sheetData>
    <row r="1" spans="1:91" x14ac:dyDescent="0.2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row>
    <row r="2" spans="1:91" ht="18" customHeight="1" x14ac:dyDescent="0.25">
      <c r="A2" s="79"/>
      <c r="B2" s="421" t="s">
        <v>142</v>
      </c>
      <c r="C2" s="422"/>
      <c r="D2" s="422"/>
      <c r="E2" s="422"/>
      <c r="F2" s="422"/>
      <c r="G2" s="422"/>
      <c r="H2" s="422"/>
      <c r="I2" s="422"/>
      <c r="J2" s="363" t="s">
        <v>2</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row>
    <row r="3" spans="1:91" ht="18.75" customHeight="1" x14ac:dyDescent="0.25">
      <c r="A3" s="79"/>
      <c r="B3" s="422"/>
      <c r="C3" s="422"/>
      <c r="D3" s="422"/>
      <c r="E3" s="422"/>
      <c r="F3" s="422"/>
      <c r="G3" s="422"/>
      <c r="H3" s="422"/>
      <c r="I3" s="422"/>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row>
    <row r="4" spans="1:91" ht="15" customHeight="1" x14ac:dyDescent="0.25">
      <c r="A4" s="79"/>
      <c r="B4" s="422"/>
      <c r="C4" s="422"/>
      <c r="D4" s="422"/>
      <c r="E4" s="422"/>
      <c r="F4" s="422"/>
      <c r="G4" s="422"/>
      <c r="H4" s="422"/>
      <c r="I4" s="422"/>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row>
    <row r="5" spans="1:91" ht="15.75" thickBot="1" x14ac:dyDescent="0.3">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row>
    <row r="6" spans="1:91" ht="15" customHeight="1" x14ac:dyDescent="0.25">
      <c r="A6" s="79"/>
      <c r="B6" s="310" t="s">
        <v>3</v>
      </c>
      <c r="C6" s="310"/>
      <c r="D6" s="311"/>
      <c r="E6" s="405" t="s">
        <v>108</v>
      </c>
      <c r="F6" s="406"/>
      <c r="G6" s="406"/>
      <c r="H6" s="406"/>
      <c r="I6" s="423"/>
      <c r="J6" s="42" t="str">
        <f>IF(AND('Mapa final'!$AB$11="Muy Alta",'Mapa final'!$AD$11="Leve"),CONCATENATE("R1C",'Mapa final'!$R$11),"")</f>
        <v/>
      </c>
      <c r="K6" s="43" t="str">
        <f>IF(AND('Mapa final'!$AB$12="Muy Alta",'Mapa final'!$AD$12="Leve"),CONCATENATE("R1C",'Mapa final'!$R$12),"")</f>
        <v/>
      </c>
      <c r="L6" s="43" t="str">
        <f>IF(AND('Mapa final'!$AB$13="Muy Alta",'Mapa final'!$AD$13="Leve"),CONCATENATE("R1C",'Mapa final'!$R$13),"")</f>
        <v/>
      </c>
      <c r="M6" s="43" t="str">
        <f>IF(AND('Mapa final'!$AB$14="Muy Alta",'Mapa final'!$AD$14="Leve"),CONCATENATE("R1C",'Mapa final'!$R$14),"")</f>
        <v/>
      </c>
      <c r="N6" s="43" t="str">
        <f>IF(AND('Mapa final'!$AB$15="Muy Alta",'Mapa final'!$AD$15="Leve"),CONCATENATE("R1C",'Mapa final'!$R$15),"")</f>
        <v/>
      </c>
      <c r="O6" s="44" t="str">
        <f>IF(AND('Mapa final'!$AB$16="Muy Alta",'Mapa final'!$AD$16="Leve"),CONCATENATE("R1C",'Mapa final'!$R$16),"")</f>
        <v/>
      </c>
      <c r="P6" s="42" t="str">
        <f>IF(AND('Mapa final'!$AB$11="Muy Alta",'Mapa final'!$AD$11="Menor"),CONCATENATE("R1C",'Mapa final'!$R$11),"")</f>
        <v/>
      </c>
      <c r="Q6" s="43" t="str">
        <f>IF(AND('Mapa final'!$AB$12="Muy Alta",'Mapa final'!$AD$12="Menor"),CONCATENATE("R1C",'Mapa final'!$R$12),"")</f>
        <v/>
      </c>
      <c r="R6" s="43" t="str">
        <f>IF(AND('Mapa final'!$AB$13="Muy Alta",'Mapa final'!$AD$13="Menor"),CONCATENATE("R1C",'Mapa final'!$R$13),"")</f>
        <v/>
      </c>
      <c r="S6" s="43" t="str">
        <f>IF(AND('Mapa final'!$AB$14="Muy Alta",'Mapa final'!$AD$14="Menor"),CONCATENATE("R1C",'Mapa final'!$R$14),"")</f>
        <v/>
      </c>
      <c r="T6" s="43" t="str">
        <f>IF(AND('Mapa final'!$AB$15="Muy Alta",'Mapa final'!$AD$15="Menor"),CONCATENATE("R1C",'Mapa final'!$R$15),"")</f>
        <v/>
      </c>
      <c r="U6" s="44" t="str">
        <f>IF(AND('Mapa final'!$AB$16="Muy Alta",'Mapa final'!$AD$16="Menor"),CONCATENATE("R1C",'Mapa final'!$R$16),"")</f>
        <v/>
      </c>
      <c r="V6" s="42" t="str">
        <f>IF(AND('Mapa final'!$AB$11="Muy Alta",'Mapa final'!$AD$11="Moderado"),CONCATENATE("R1C",'Mapa final'!$R$11),"")</f>
        <v>R1C1</v>
      </c>
      <c r="W6" s="43" t="str">
        <f>IF(AND('Mapa final'!$AB$12="Muy Alta",'Mapa final'!$AD$12="Moderado"),CONCATENATE("R1C",'Mapa final'!$R$12),"")</f>
        <v/>
      </c>
      <c r="X6" s="43" t="str">
        <f>IF(AND('Mapa final'!$AB$13="Muy Alta",'Mapa final'!$AD$13="Moderado"),CONCATENATE("R1C",'Mapa final'!$R$13),"")</f>
        <v/>
      </c>
      <c r="Y6" s="43" t="str">
        <f>IF(AND('Mapa final'!$AB$14="Muy Alta",'Mapa final'!$AD$14="Moderado"),CONCATENATE("R1C",'Mapa final'!$R$14),"")</f>
        <v/>
      </c>
      <c r="Z6" s="43" t="str">
        <f>IF(AND('Mapa final'!$AB$15="Muy Alta",'Mapa final'!$AD$15="Moderado"),CONCATENATE("R1C",'Mapa final'!$R$15),"")</f>
        <v/>
      </c>
      <c r="AA6" s="44" t="str">
        <f>IF(AND('Mapa final'!$AB$16="Muy Alta",'Mapa final'!$AD$16="Moderado"),CONCATENATE("R1C",'Mapa final'!$R$16),"")</f>
        <v/>
      </c>
      <c r="AB6" s="42" t="str">
        <f>IF(AND('Mapa final'!$AB$11="Muy Alta",'Mapa final'!$AD$11="Mayor"),CONCATENATE("R1C",'Mapa final'!$R$11),"")</f>
        <v/>
      </c>
      <c r="AC6" s="43" t="str">
        <f>IF(AND('Mapa final'!$AB$12="Muy Alta",'Mapa final'!$AD$12="Mayor"),CONCATENATE("R1C",'Mapa final'!$R$12),"")</f>
        <v/>
      </c>
      <c r="AD6" s="43" t="str">
        <f>IF(AND('Mapa final'!$AB$13="Muy Alta",'Mapa final'!$AD$13="Mayor"),CONCATENATE("R1C",'Mapa final'!$R$13),"")</f>
        <v/>
      </c>
      <c r="AE6" s="43" t="str">
        <f>IF(AND('Mapa final'!$AB$14="Muy Alta",'Mapa final'!$AD$14="Mayor"),CONCATENATE("R1C",'Mapa final'!$R$14),"")</f>
        <v/>
      </c>
      <c r="AF6" s="43" t="str">
        <f>IF(AND('Mapa final'!$AB$15="Muy Alta",'Mapa final'!$AD$15="Mayor"),CONCATENATE("R1C",'Mapa final'!$R$15),"")</f>
        <v/>
      </c>
      <c r="AG6" s="44" t="str">
        <f>IF(AND('Mapa final'!$AB$16="Muy Alta",'Mapa final'!$AD$16="Mayor"),CONCATENATE("R1C",'Mapa final'!$R$16),"")</f>
        <v/>
      </c>
      <c r="AH6" s="45" t="str">
        <f>IF(AND('Mapa final'!$AB$11="Muy Alta",'Mapa final'!$AD$11="Catastrófico"),CONCATENATE("R1C",'Mapa final'!$R$11),"")</f>
        <v/>
      </c>
      <c r="AI6" s="46" t="str">
        <f>IF(AND('Mapa final'!$AB$12="Muy Alta",'Mapa final'!$AD$12="Catastrófico"),CONCATENATE("R1C",'Mapa final'!$R$12),"")</f>
        <v/>
      </c>
      <c r="AJ6" s="46" t="str">
        <f>IF(AND('Mapa final'!$AB$13="Muy Alta",'Mapa final'!$AD$13="Catastrófico"),CONCATENATE("R1C",'Mapa final'!$R$13),"")</f>
        <v/>
      </c>
      <c r="AK6" s="46" t="str">
        <f>IF(AND('Mapa final'!$AB$14="Muy Alta",'Mapa final'!$AD$14="Catastrófico"),CONCATENATE("R1C",'Mapa final'!$R$14),"")</f>
        <v/>
      </c>
      <c r="AL6" s="46" t="str">
        <f>IF(AND('Mapa final'!$AB$15="Muy Alta",'Mapa final'!$AD$15="Catastrófico"),CONCATENATE("R1C",'Mapa final'!$R$15),"")</f>
        <v/>
      </c>
      <c r="AM6" s="47" t="str">
        <f>IF(AND('Mapa final'!$AB$16="Muy Alta",'Mapa final'!$AD$16="Catastrófico"),CONCATENATE("R1C",'Mapa final'!$R$16),"")</f>
        <v/>
      </c>
      <c r="AN6" s="79"/>
      <c r="AO6" s="412" t="s">
        <v>76</v>
      </c>
      <c r="AP6" s="413"/>
      <c r="AQ6" s="413"/>
      <c r="AR6" s="413"/>
      <c r="AS6" s="413"/>
      <c r="AT6" s="414"/>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row>
    <row r="7" spans="1:91" ht="15" customHeight="1" x14ac:dyDescent="0.25">
      <c r="A7" s="79"/>
      <c r="B7" s="310"/>
      <c r="C7" s="310"/>
      <c r="D7" s="311"/>
      <c r="E7" s="409"/>
      <c r="F7" s="408"/>
      <c r="G7" s="408"/>
      <c r="H7" s="408"/>
      <c r="I7" s="424"/>
      <c r="J7" s="48" t="str">
        <f>IF(AND('Mapa final'!$AB$17="Muy Alta",'Mapa final'!$AD$17="Leve"),CONCATENATE("R2C",'Mapa final'!$R$17),"")</f>
        <v/>
      </c>
      <c r="K7" s="49" t="str">
        <f>IF(AND('Mapa final'!$AB$18="Muy Alta",'Mapa final'!$AD$18="Leve"),CONCATENATE("R2C",'Mapa final'!$R$18),"")</f>
        <v/>
      </c>
      <c r="L7" s="49" t="str">
        <f>IF(AND('Mapa final'!$AB$19="Muy Alta",'Mapa final'!$AD$19="Leve"),CONCATENATE("R2C",'Mapa final'!$R$19),"")</f>
        <v/>
      </c>
      <c r="M7" s="49" t="str">
        <f>IF(AND('Mapa final'!$AB$20="Muy Alta",'Mapa final'!$AD$20="Leve"),CONCATENATE("R2C",'Mapa final'!$R$20),"")</f>
        <v/>
      </c>
      <c r="N7" s="49" t="str">
        <f>IF(AND('Mapa final'!$AB$21="Muy Alta",'Mapa final'!$AD$21="Leve"),CONCATENATE("R2C",'Mapa final'!$R$21),"")</f>
        <v/>
      </c>
      <c r="O7" s="50" t="str">
        <f>IF(AND('Mapa final'!$AB$22="Muy Alta",'Mapa final'!$AD$22="Leve"),CONCATENATE("R2C",'Mapa final'!$R$22),"")</f>
        <v/>
      </c>
      <c r="P7" s="48" t="str">
        <f>IF(AND('Mapa final'!$AB$17="Muy Alta",'Mapa final'!$AD$17="Menor"),CONCATENATE("R2C",'Mapa final'!$R$17),"")</f>
        <v/>
      </c>
      <c r="Q7" s="49" t="str">
        <f>IF(AND('Mapa final'!$AB$18="Muy Alta",'Mapa final'!$AD$18="Menor"),CONCATENATE("R2C",'Mapa final'!$R$18),"")</f>
        <v/>
      </c>
      <c r="R7" s="49" t="str">
        <f>IF(AND('Mapa final'!$AB$19="Muy Alta",'Mapa final'!$AD$19="Menor"),CONCATENATE("R2C",'Mapa final'!$R$19),"")</f>
        <v/>
      </c>
      <c r="S7" s="49" t="str">
        <f>IF(AND('Mapa final'!$AB$20="Muy Alta",'Mapa final'!$AD$20="Menor"),CONCATENATE("R2C",'Mapa final'!$R$20),"")</f>
        <v/>
      </c>
      <c r="T7" s="49" t="str">
        <f>IF(AND('Mapa final'!$AB$21="Muy Alta",'Mapa final'!$AD$21="Menor"),CONCATENATE("R2C",'Mapa final'!$R$21),"")</f>
        <v/>
      </c>
      <c r="U7" s="50" t="str">
        <f>IF(AND('Mapa final'!$AB$22="Muy Alta",'Mapa final'!$AD$22="Menor"),CONCATENATE("R2C",'Mapa final'!$R$22),"")</f>
        <v/>
      </c>
      <c r="V7" s="48" t="str">
        <f>IF(AND('Mapa final'!$AB$17="Muy Alta",'Mapa final'!$AD$17="Moderado"),CONCATENATE("R2C",'Mapa final'!$R$17),"")</f>
        <v/>
      </c>
      <c r="W7" s="49" t="str">
        <f>IF(AND('Mapa final'!$AB$18="Muy Alta",'Mapa final'!$AD$18="Moderado"),CONCATENATE("R2C",'Mapa final'!$R$18),"")</f>
        <v/>
      </c>
      <c r="X7" s="49" t="str">
        <f>IF(AND('Mapa final'!$AB$19="Muy Alta",'Mapa final'!$AD$19="Moderado"),CONCATENATE("R2C",'Mapa final'!$R$19),"")</f>
        <v/>
      </c>
      <c r="Y7" s="49" t="str">
        <f>IF(AND('Mapa final'!$AB$20="Muy Alta",'Mapa final'!$AD$20="Moderado"),CONCATENATE("R2C",'Mapa final'!$R$20),"")</f>
        <v/>
      </c>
      <c r="Z7" s="49" t="str">
        <f>IF(AND('Mapa final'!$AB$21="Muy Alta",'Mapa final'!$AD$21="Moderado"),CONCATENATE("R2C",'Mapa final'!$R$21),"")</f>
        <v/>
      </c>
      <c r="AA7" s="50" t="str">
        <f>IF(AND('Mapa final'!$AB$22="Muy Alta",'Mapa final'!$AD$22="Moderado"),CONCATENATE("R2C",'Mapa final'!$R$22),"")</f>
        <v/>
      </c>
      <c r="AB7" s="48" t="str">
        <f>IF(AND('Mapa final'!$AB$17="Muy Alta",'Mapa final'!$AD$17="Mayor"),CONCATENATE("R2C",'Mapa final'!$R$17),"")</f>
        <v/>
      </c>
      <c r="AC7" s="49" t="str">
        <f>IF(AND('Mapa final'!$AB$18="Muy Alta",'Mapa final'!$AD$18="Mayor"),CONCATENATE("R2C",'Mapa final'!$R$18),"")</f>
        <v/>
      </c>
      <c r="AD7" s="49" t="str">
        <f>IF(AND('Mapa final'!$AB$19="Muy Alta",'Mapa final'!$AD$19="Mayor"),CONCATENATE("R2C",'Mapa final'!$R$19),"")</f>
        <v/>
      </c>
      <c r="AE7" s="49" t="str">
        <f>IF(AND('Mapa final'!$AB$20="Muy Alta",'Mapa final'!$AD$20="Mayor"),CONCATENATE("R2C",'Mapa final'!$R$20),"")</f>
        <v/>
      </c>
      <c r="AF7" s="49" t="str">
        <f>IF(AND('Mapa final'!$AB$21="Muy Alta",'Mapa final'!$AD$21="Mayor"),CONCATENATE("R2C",'Mapa final'!$R$21),"")</f>
        <v/>
      </c>
      <c r="AG7" s="50" t="str">
        <f>IF(AND('Mapa final'!$AB$22="Muy Alta",'Mapa final'!$AD$22="Mayor"),CONCATENATE("R2C",'Mapa final'!$R$22),"")</f>
        <v/>
      </c>
      <c r="AH7" s="51" t="str">
        <f>IF(AND('Mapa final'!$AB$17="Muy Alta",'Mapa final'!$AD$17="Catastrófico"),CONCATENATE("R2C",'Mapa final'!$R$17),"")</f>
        <v/>
      </c>
      <c r="AI7" s="52" t="str">
        <f>IF(AND('Mapa final'!$AB$18="Muy Alta",'Mapa final'!$AD$18="Catastrófico"),CONCATENATE("R2C",'Mapa final'!$R$18),"")</f>
        <v/>
      </c>
      <c r="AJ7" s="52" t="str">
        <f>IF(AND('Mapa final'!$AB$19="Muy Alta",'Mapa final'!$AD$19="Catastrófico"),CONCATENATE("R2C",'Mapa final'!$R$19),"")</f>
        <v/>
      </c>
      <c r="AK7" s="52" t="str">
        <f>IF(AND('Mapa final'!$AB$20="Muy Alta",'Mapa final'!$AD$20="Catastrófico"),CONCATENATE("R2C",'Mapa final'!$R$20),"")</f>
        <v/>
      </c>
      <c r="AL7" s="52" t="str">
        <f>IF(AND('Mapa final'!$AB$21="Muy Alta",'Mapa final'!$AD$21="Catastrófico"),CONCATENATE("R2C",'Mapa final'!$R$21),"")</f>
        <v/>
      </c>
      <c r="AM7" s="53" t="str">
        <f>IF(AND('Mapa final'!$AB$22="Muy Alta",'Mapa final'!$AD$22="Catastrófico"),CONCATENATE("R2C",'Mapa final'!$R$22),"")</f>
        <v/>
      </c>
      <c r="AN7" s="79"/>
      <c r="AO7" s="415"/>
      <c r="AP7" s="416"/>
      <c r="AQ7" s="416"/>
      <c r="AR7" s="416"/>
      <c r="AS7" s="416"/>
      <c r="AT7" s="417"/>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row>
    <row r="8" spans="1:91" ht="15" customHeight="1" x14ac:dyDescent="0.25">
      <c r="A8" s="79"/>
      <c r="B8" s="310"/>
      <c r="C8" s="310"/>
      <c r="D8" s="311"/>
      <c r="E8" s="409"/>
      <c r="F8" s="408"/>
      <c r="G8" s="408"/>
      <c r="H8" s="408"/>
      <c r="I8" s="424"/>
      <c r="J8" s="48" t="str">
        <f>IF(AND('Mapa final'!$AB$23="Muy Alta",'Mapa final'!$AD$23="Leve"),CONCATENATE("R3C",'Mapa final'!$R$23),"")</f>
        <v/>
      </c>
      <c r="K8" s="49" t="str">
        <f>IF(AND('Mapa final'!$AB$24="Muy Alta",'Mapa final'!$AD$24="Leve"),CONCATENATE("R3C",'Mapa final'!$R$24),"")</f>
        <v/>
      </c>
      <c r="L8" s="49" t="str">
        <f>IF(AND('Mapa final'!$AB$25="Muy Alta",'Mapa final'!$AD$25="Leve"),CONCATENATE("R3C",'Mapa final'!$R$25),"")</f>
        <v/>
      </c>
      <c r="M8" s="49" t="str">
        <f>IF(AND('Mapa final'!$AB$26="Muy Alta",'Mapa final'!$AD$26="Leve"),CONCATENATE("R3C",'Mapa final'!$R$26),"")</f>
        <v/>
      </c>
      <c r="N8" s="49" t="str">
        <f>IF(AND('Mapa final'!$AB$27="Muy Alta",'Mapa final'!$AD$27="Leve"),CONCATENATE("R3C",'Mapa final'!$R$27),"")</f>
        <v/>
      </c>
      <c r="O8" s="50" t="str">
        <f>IF(AND('Mapa final'!$AB$28="Muy Alta",'Mapa final'!$AD$28="Leve"),CONCATENATE("R3C",'Mapa final'!$R$28),"")</f>
        <v/>
      </c>
      <c r="P8" s="48" t="str">
        <f>IF(AND('Mapa final'!$AB$23="Muy Alta",'Mapa final'!$AD$23="Menor"),CONCATENATE("R3C",'Mapa final'!$R$23),"")</f>
        <v/>
      </c>
      <c r="Q8" s="49" t="str">
        <f>IF(AND('Mapa final'!$AB$24="Muy Alta",'Mapa final'!$AD$24="Menor"),CONCATENATE("R3C",'Mapa final'!$R$24),"")</f>
        <v/>
      </c>
      <c r="R8" s="49" t="str">
        <f>IF(AND('Mapa final'!$AB$25="Muy Alta",'Mapa final'!$AD$25="Menor"),CONCATENATE("R3C",'Mapa final'!$R$25),"")</f>
        <v/>
      </c>
      <c r="S8" s="49" t="str">
        <f>IF(AND('Mapa final'!$AB$26="Muy Alta",'Mapa final'!$AD$26="Menor"),CONCATENATE("R3C",'Mapa final'!$R$26),"")</f>
        <v/>
      </c>
      <c r="T8" s="49" t="str">
        <f>IF(AND('Mapa final'!$AB$27="Muy Alta",'Mapa final'!$AD$27="Menor"),CONCATENATE("R3C",'Mapa final'!$R$27),"")</f>
        <v/>
      </c>
      <c r="U8" s="50" t="str">
        <f>IF(AND('Mapa final'!$AB$28="Muy Alta",'Mapa final'!$AD$28="Menor"),CONCATENATE("R3C",'Mapa final'!$R$28),"")</f>
        <v/>
      </c>
      <c r="V8" s="48" t="str">
        <f>IF(AND('Mapa final'!$AB$23="Muy Alta",'Mapa final'!$AD$23="Moderado"),CONCATENATE("R3C",'Mapa final'!$R$23),"")</f>
        <v/>
      </c>
      <c r="W8" s="49" t="str">
        <f>IF(AND('Mapa final'!$AB$24="Muy Alta",'Mapa final'!$AD$24="Moderado"),CONCATENATE("R3C",'Mapa final'!$R$24),"")</f>
        <v/>
      </c>
      <c r="X8" s="49" t="str">
        <f>IF(AND('Mapa final'!$AB$25="Muy Alta",'Mapa final'!$AD$25="Moderado"),CONCATENATE("R3C",'Mapa final'!$R$25),"")</f>
        <v/>
      </c>
      <c r="Y8" s="49" t="str">
        <f>IF(AND('Mapa final'!$AB$26="Muy Alta",'Mapa final'!$AD$26="Moderado"),CONCATENATE("R3C",'Mapa final'!$R$26),"")</f>
        <v/>
      </c>
      <c r="Z8" s="49" t="str">
        <f>IF(AND('Mapa final'!$AB$27="Muy Alta",'Mapa final'!$AD$27="Moderado"),CONCATENATE("R3C",'Mapa final'!$R$27),"")</f>
        <v/>
      </c>
      <c r="AA8" s="50" t="str">
        <f>IF(AND('Mapa final'!$AB$28="Muy Alta",'Mapa final'!$AD$28="Moderado"),CONCATENATE("R3C",'Mapa final'!$R$28),"")</f>
        <v/>
      </c>
      <c r="AB8" s="48" t="str">
        <f>IF(AND('Mapa final'!$AB$23="Muy Alta",'Mapa final'!$AD$23="Mayor"),CONCATENATE("R3C",'Mapa final'!$R$23),"")</f>
        <v/>
      </c>
      <c r="AC8" s="49" t="str">
        <f>IF(AND('Mapa final'!$AB$24="Muy Alta",'Mapa final'!$AD$24="Mayor"),CONCATENATE("R3C",'Mapa final'!$R$24),"")</f>
        <v/>
      </c>
      <c r="AD8" s="49" t="str">
        <f>IF(AND('Mapa final'!$AB$25="Muy Alta",'Mapa final'!$AD$25="Mayor"),CONCATENATE("R3C",'Mapa final'!$R$25),"")</f>
        <v/>
      </c>
      <c r="AE8" s="49" t="str">
        <f>IF(AND('Mapa final'!$AB$26="Muy Alta",'Mapa final'!$AD$26="Mayor"),CONCATENATE("R3C",'Mapa final'!$R$26),"")</f>
        <v/>
      </c>
      <c r="AF8" s="49" t="str">
        <f>IF(AND('Mapa final'!$AB$27="Muy Alta",'Mapa final'!$AD$27="Mayor"),CONCATENATE("R3C",'Mapa final'!$R$27),"")</f>
        <v/>
      </c>
      <c r="AG8" s="50" t="str">
        <f>IF(AND('Mapa final'!$AB$28="Muy Alta",'Mapa final'!$AD$28="Mayor"),CONCATENATE("R3C",'Mapa final'!$R$28),"")</f>
        <v/>
      </c>
      <c r="AH8" s="51" t="str">
        <f>IF(AND('Mapa final'!$AB$23="Muy Alta",'Mapa final'!$AD$23="Catastrófico"),CONCATENATE("R3C",'Mapa final'!$R$23),"")</f>
        <v/>
      </c>
      <c r="AI8" s="52" t="str">
        <f>IF(AND('Mapa final'!$AB$24="Muy Alta",'Mapa final'!$AD$24="Catastrófico"),CONCATENATE("R3C",'Mapa final'!$R$24),"")</f>
        <v/>
      </c>
      <c r="AJ8" s="52" t="str">
        <f>IF(AND('Mapa final'!$AB$25="Muy Alta",'Mapa final'!$AD$25="Catastrófico"),CONCATENATE("R3C",'Mapa final'!$R$25),"")</f>
        <v/>
      </c>
      <c r="AK8" s="52" t="str">
        <f>IF(AND('Mapa final'!$AB$26="Muy Alta",'Mapa final'!$AD$26="Catastrófico"),CONCATENATE("R3C",'Mapa final'!$R$26),"")</f>
        <v/>
      </c>
      <c r="AL8" s="52" t="str">
        <f>IF(AND('Mapa final'!$AB$27="Muy Alta",'Mapa final'!$AD$27="Catastrófico"),CONCATENATE("R3C",'Mapa final'!$R$27),"")</f>
        <v/>
      </c>
      <c r="AM8" s="53" t="str">
        <f>IF(AND('Mapa final'!$AB$28="Muy Alta",'Mapa final'!$AD$28="Catastrófico"),CONCATENATE("R3C",'Mapa final'!$R$28),"")</f>
        <v/>
      </c>
      <c r="AN8" s="79"/>
      <c r="AO8" s="415"/>
      <c r="AP8" s="416"/>
      <c r="AQ8" s="416"/>
      <c r="AR8" s="416"/>
      <c r="AS8" s="416"/>
      <c r="AT8" s="417"/>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row>
    <row r="9" spans="1:91" ht="15" customHeight="1" x14ac:dyDescent="0.25">
      <c r="A9" s="79"/>
      <c r="B9" s="310"/>
      <c r="C9" s="310"/>
      <c r="D9" s="311"/>
      <c r="E9" s="409"/>
      <c r="F9" s="408"/>
      <c r="G9" s="408"/>
      <c r="H9" s="408"/>
      <c r="I9" s="424"/>
      <c r="J9" s="48" t="str">
        <f>IF(AND('Mapa final'!$AB$29="Muy Alta",'Mapa final'!$AD$29="Leve"),CONCATENATE("R4C",'Mapa final'!$R$29),"")</f>
        <v/>
      </c>
      <c r="K9" s="49" t="str">
        <f>IF(AND('Mapa final'!$AB$30="Muy Alta",'Mapa final'!$AD$30="Leve"),CONCATENATE("R4C",'Mapa final'!$R$30),"")</f>
        <v/>
      </c>
      <c r="L9" s="49" t="str">
        <f>IF(AND('Mapa final'!$AB$31="Muy Alta",'Mapa final'!$AD$31="Leve"),CONCATENATE("R4C",'Mapa final'!$R$31),"")</f>
        <v/>
      </c>
      <c r="M9" s="49" t="str">
        <f>IF(AND('Mapa final'!$AB$32="Muy Alta",'Mapa final'!$AD$32="Leve"),CONCATENATE("R4C",'Mapa final'!$R$32),"")</f>
        <v/>
      </c>
      <c r="N9" s="49" t="str">
        <f>IF(AND('Mapa final'!$AB$33="Muy Alta",'Mapa final'!$AD$33="Leve"),CONCATENATE("R4C",'Mapa final'!$R$33),"")</f>
        <v/>
      </c>
      <c r="O9" s="50" t="str">
        <f>IF(AND('Mapa final'!$AB$34="Muy Alta",'Mapa final'!$AD$34="Leve"),CONCATENATE("R4C",'Mapa final'!$R$34),"")</f>
        <v/>
      </c>
      <c r="P9" s="48" t="str">
        <f>IF(AND('Mapa final'!$AB$29="Muy Alta",'Mapa final'!$AD$29="Menor"),CONCATENATE("R4C",'Mapa final'!$R$29),"")</f>
        <v/>
      </c>
      <c r="Q9" s="49" t="str">
        <f>IF(AND('Mapa final'!$AB$30="Muy Alta",'Mapa final'!$AD$30="Menor"),CONCATENATE("R4C",'Mapa final'!$R$30),"")</f>
        <v/>
      </c>
      <c r="R9" s="49" t="str">
        <f>IF(AND('Mapa final'!$AB$31="Muy Alta",'Mapa final'!$AD$31="Menor"),CONCATENATE("R4C",'Mapa final'!$R$31),"")</f>
        <v/>
      </c>
      <c r="S9" s="49" t="str">
        <f>IF(AND('Mapa final'!$AB$32="Muy Alta",'Mapa final'!$AD$32="Menor"),CONCATENATE("R4C",'Mapa final'!$R$32),"")</f>
        <v/>
      </c>
      <c r="T9" s="49" t="str">
        <f>IF(AND('Mapa final'!$AB$33="Muy Alta",'Mapa final'!$AD$33="Menor"),CONCATENATE("R4C",'Mapa final'!$R$33),"")</f>
        <v/>
      </c>
      <c r="U9" s="50" t="str">
        <f>IF(AND('Mapa final'!$AB$34="Muy Alta",'Mapa final'!$AD$34="Menor"),CONCATENATE("R4C",'Mapa final'!$R$34),"")</f>
        <v/>
      </c>
      <c r="V9" s="48" t="str">
        <f>IF(AND('Mapa final'!$AB$29="Muy Alta",'Mapa final'!$AD$29="Moderado"),CONCATENATE("R4C",'Mapa final'!$R$29),"")</f>
        <v/>
      </c>
      <c r="W9" s="49" t="str">
        <f>IF(AND('Mapa final'!$AB$30="Muy Alta",'Mapa final'!$AD$30="Moderado"),CONCATENATE("R4C",'Mapa final'!$R$30),"")</f>
        <v/>
      </c>
      <c r="X9" s="49" t="str">
        <f>IF(AND('Mapa final'!$AB$31="Muy Alta",'Mapa final'!$AD$31="Moderado"),CONCATENATE("R4C",'Mapa final'!$R$31),"")</f>
        <v/>
      </c>
      <c r="Y9" s="49" t="str">
        <f>IF(AND('Mapa final'!$AB$32="Muy Alta",'Mapa final'!$AD$32="Moderado"),CONCATENATE("R4C",'Mapa final'!$R$32),"")</f>
        <v/>
      </c>
      <c r="Z9" s="49" t="str">
        <f>IF(AND('Mapa final'!$AB$33="Muy Alta",'Mapa final'!$AD$33="Moderado"),CONCATENATE("R4C",'Mapa final'!$R$33),"")</f>
        <v/>
      </c>
      <c r="AA9" s="50" t="str">
        <f>IF(AND('Mapa final'!$AB$34="Muy Alta",'Mapa final'!$AD$34="Moderado"),CONCATENATE("R4C",'Mapa final'!$R$34),"")</f>
        <v/>
      </c>
      <c r="AB9" s="48" t="str">
        <f>IF(AND('Mapa final'!$AB$29="Muy Alta",'Mapa final'!$AD$29="Mayor"),CONCATENATE("R4C",'Mapa final'!$R$29),"")</f>
        <v/>
      </c>
      <c r="AC9" s="49" t="str">
        <f>IF(AND('Mapa final'!$AB$30="Muy Alta",'Mapa final'!$AD$30="Mayor"),CONCATENATE("R4C",'Mapa final'!$R$30),"")</f>
        <v/>
      </c>
      <c r="AD9" s="49" t="str">
        <f>IF(AND('Mapa final'!$AB$31="Muy Alta",'Mapa final'!$AD$31="Mayor"),CONCATENATE("R4C",'Mapa final'!$R$31),"")</f>
        <v/>
      </c>
      <c r="AE9" s="49" t="str">
        <f>IF(AND('Mapa final'!$AB$32="Muy Alta",'Mapa final'!$AD$32="Mayor"),CONCATENATE("R4C",'Mapa final'!$R$32),"")</f>
        <v/>
      </c>
      <c r="AF9" s="49" t="str">
        <f>IF(AND('Mapa final'!$AB$33="Muy Alta",'Mapa final'!$AD$33="Mayor"),CONCATENATE("R4C",'Mapa final'!$R$33),"")</f>
        <v/>
      </c>
      <c r="AG9" s="50" t="str">
        <f>IF(AND('Mapa final'!$AB$34="Muy Alta",'Mapa final'!$AD$34="Mayor"),CONCATENATE("R4C",'Mapa final'!$R$34),"")</f>
        <v/>
      </c>
      <c r="AH9" s="51" t="str">
        <f>IF(AND('Mapa final'!$AB$29="Muy Alta",'Mapa final'!$AD$29="Catastrófico"),CONCATENATE("R4C",'Mapa final'!$R$29),"")</f>
        <v/>
      </c>
      <c r="AI9" s="52" t="str">
        <f>IF(AND('Mapa final'!$AB$30="Muy Alta",'Mapa final'!$AD$30="Catastrófico"),CONCATENATE("R4C",'Mapa final'!$R$30),"")</f>
        <v/>
      </c>
      <c r="AJ9" s="52" t="str">
        <f>IF(AND('Mapa final'!$AB$31="Muy Alta",'Mapa final'!$AD$31="Catastrófico"),CONCATENATE("R4C",'Mapa final'!$R$31),"")</f>
        <v/>
      </c>
      <c r="AK9" s="52" t="str">
        <f>IF(AND('Mapa final'!$AB$32="Muy Alta",'Mapa final'!$AD$32="Catastrófico"),CONCATENATE("R4C",'Mapa final'!$R$32),"")</f>
        <v/>
      </c>
      <c r="AL9" s="52" t="str">
        <f>IF(AND('Mapa final'!$AB$33="Muy Alta",'Mapa final'!$AD$33="Catastrófico"),CONCATENATE("R4C",'Mapa final'!$R$33),"")</f>
        <v/>
      </c>
      <c r="AM9" s="53" t="str">
        <f>IF(AND('Mapa final'!$AB$34="Muy Alta",'Mapa final'!$AD$34="Catastrófico"),CONCATENATE("R4C",'Mapa final'!$R$34),"")</f>
        <v/>
      </c>
      <c r="AN9" s="79"/>
      <c r="AO9" s="415"/>
      <c r="AP9" s="416"/>
      <c r="AQ9" s="416"/>
      <c r="AR9" s="416"/>
      <c r="AS9" s="416"/>
      <c r="AT9" s="417"/>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row>
    <row r="10" spans="1:91" ht="15" customHeight="1" x14ac:dyDescent="0.25">
      <c r="A10" s="79"/>
      <c r="B10" s="310"/>
      <c r="C10" s="310"/>
      <c r="D10" s="311"/>
      <c r="E10" s="409"/>
      <c r="F10" s="408"/>
      <c r="G10" s="408"/>
      <c r="H10" s="408"/>
      <c r="I10" s="424"/>
      <c r="J10" s="48" t="str">
        <f>IF(AND('Mapa final'!$AB$35="Muy Alta",'Mapa final'!$AD$35="Leve"),CONCATENATE("R5C",'Mapa final'!$R$35),"")</f>
        <v/>
      </c>
      <c r="K10" s="49" t="str">
        <f>IF(AND('Mapa final'!$AB$36="Muy Alta",'Mapa final'!$AD$36="Leve"),CONCATENATE("R5C",'Mapa final'!$R$36),"")</f>
        <v/>
      </c>
      <c r="L10" s="49" t="str">
        <f>IF(AND('Mapa final'!$AB$37="Muy Alta",'Mapa final'!$AD$37="Leve"),CONCATENATE("R5C",'Mapa final'!$R$37),"")</f>
        <v/>
      </c>
      <c r="M10" s="49" t="str">
        <f>IF(AND('Mapa final'!$AB$38="Muy Alta",'Mapa final'!$AD$38="Leve"),CONCATENATE("R5C",'Mapa final'!$R$38),"")</f>
        <v/>
      </c>
      <c r="N10" s="49" t="str">
        <f>IF(AND('Mapa final'!$AB$39="Muy Alta",'Mapa final'!$AD$39="Leve"),CONCATENATE("R5C",'Mapa final'!$R$39),"")</f>
        <v/>
      </c>
      <c r="O10" s="50" t="str">
        <f>IF(AND('Mapa final'!$AB$40="Muy Alta",'Mapa final'!$AD$40="Leve"),CONCATENATE("R5C",'Mapa final'!$R$40),"")</f>
        <v/>
      </c>
      <c r="P10" s="48" t="str">
        <f>IF(AND('Mapa final'!$AB$35="Muy Alta",'Mapa final'!$AD$35="Menor"),CONCATENATE("R5C",'Mapa final'!$R$35),"")</f>
        <v/>
      </c>
      <c r="Q10" s="49" t="str">
        <f>IF(AND('Mapa final'!$AB$36="Muy Alta",'Mapa final'!$AD$36="Menor"),CONCATENATE("R5C",'Mapa final'!$R$36),"")</f>
        <v/>
      </c>
      <c r="R10" s="49" t="str">
        <f>IF(AND('Mapa final'!$AB$37="Muy Alta",'Mapa final'!$AD$37="Menor"),CONCATENATE("R5C",'Mapa final'!$R$37),"")</f>
        <v/>
      </c>
      <c r="S10" s="49" t="str">
        <f>IF(AND('Mapa final'!$AB$38="Muy Alta",'Mapa final'!$AD$38="Menor"),CONCATENATE("R5C",'Mapa final'!$R$38),"")</f>
        <v/>
      </c>
      <c r="T10" s="49" t="str">
        <f>IF(AND('Mapa final'!$AB$39="Muy Alta",'Mapa final'!$AD$39="Menor"),CONCATENATE("R5C",'Mapa final'!$R$39),"")</f>
        <v/>
      </c>
      <c r="U10" s="50" t="str">
        <f>IF(AND('Mapa final'!$AB$40="Muy Alta",'Mapa final'!$AD$40="Menor"),CONCATENATE("R5C",'Mapa final'!$R$40),"")</f>
        <v/>
      </c>
      <c r="V10" s="48" t="str">
        <f>IF(AND('Mapa final'!$AB$35="Muy Alta",'Mapa final'!$AD$35="Moderado"),CONCATENATE("R5C",'Mapa final'!$R$35),"")</f>
        <v/>
      </c>
      <c r="W10" s="49" t="str">
        <f>IF(AND('Mapa final'!$AB$36="Muy Alta",'Mapa final'!$AD$36="Moderado"),CONCATENATE("R5C",'Mapa final'!$R$36),"")</f>
        <v/>
      </c>
      <c r="X10" s="49" t="str">
        <f>IF(AND('Mapa final'!$AB$37="Muy Alta",'Mapa final'!$AD$37="Moderado"),CONCATENATE("R5C",'Mapa final'!$R$37),"")</f>
        <v/>
      </c>
      <c r="Y10" s="49" t="str">
        <f>IF(AND('Mapa final'!$AB$38="Muy Alta",'Mapa final'!$AD$38="Moderado"),CONCATENATE("R5C",'Mapa final'!$R$38),"")</f>
        <v/>
      </c>
      <c r="Z10" s="49" t="str">
        <f>IF(AND('Mapa final'!$AB$39="Muy Alta",'Mapa final'!$AD$39="Moderado"),CONCATENATE("R5C",'Mapa final'!$R$39),"")</f>
        <v/>
      </c>
      <c r="AA10" s="50" t="str">
        <f>IF(AND('Mapa final'!$AB$40="Muy Alta",'Mapa final'!$AD$40="Moderado"),CONCATENATE("R5C",'Mapa final'!$R$40),"")</f>
        <v/>
      </c>
      <c r="AB10" s="48" t="str">
        <f>IF(AND('Mapa final'!$AB$35="Muy Alta",'Mapa final'!$AD$35="Mayor"),CONCATENATE("R5C",'Mapa final'!$R$35),"")</f>
        <v/>
      </c>
      <c r="AC10" s="49" t="str">
        <f>IF(AND('Mapa final'!$AB$36="Muy Alta",'Mapa final'!$AD$36="Mayor"),CONCATENATE("R5C",'Mapa final'!$R$36),"")</f>
        <v/>
      </c>
      <c r="AD10" s="49" t="str">
        <f>IF(AND('Mapa final'!$AB$37="Muy Alta",'Mapa final'!$AD$37="Mayor"),CONCATENATE("R5C",'Mapa final'!$R$37),"")</f>
        <v/>
      </c>
      <c r="AE10" s="49" t="str">
        <f>IF(AND('Mapa final'!$AB$38="Muy Alta",'Mapa final'!$AD$38="Mayor"),CONCATENATE("R5C",'Mapa final'!$R$38),"")</f>
        <v/>
      </c>
      <c r="AF10" s="49" t="str">
        <f>IF(AND('Mapa final'!$AB$39="Muy Alta",'Mapa final'!$AD$39="Mayor"),CONCATENATE("R5C",'Mapa final'!$R$39),"")</f>
        <v/>
      </c>
      <c r="AG10" s="50" t="str">
        <f>IF(AND('Mapa final'!$AB$40="Muy Alta",'Mapa final'!$AD$40="Mayor"),CONCATENATE("R5C",'Mapa final'!$R$40),"")</f>
        <v/>
      </c>
      <c r="AH10" s="51" t="str">
        <f>IF(AND('Mapa final'!$AB$35="Muy Alta",'Mapa final'!$AD$35="Catastrófico"),CONCATENATE("R5C",'Mapa final'!$R$35),"")</f>
        <v/>
      </c>
      <c r="AI10" s="52" t="str">
        <f>IF(AND('Mapa final'!$AB$36="Muy Alta",'Mapa final'!$AD$36="Catastrófico"),CONCATENATE("R5C",'Mapa final'!$R$36),"")</f>
        <v/>
      </c>
      <c r="AJ10" s="52" t="str">
        <f>IF(AND('Mapa final'!$AB$37="Muy Alta",'Mapa final'!$AD$37="Catastrófico"),CONCATENATE("R5C",'Mapa final'!$R$37),"")</f>
        <v/>
      </c>
      <c r="AK10" s="52" t="str">
        <f>IF(AND('Mapa final'!$AB$38="Muy Alta",'Mapa final'!$AD$38="Catastrófico"),CONCATENATE("R5C",'Mapa final'!$R$38),"")</f>
        <v/>
      </c>
      <c r="AL10" s="52" t="str">
        <f>IF(AND('Mapa final'!$AB$39="Muy Alta",'Mapa final'!$AD$39="Catastrófico"),CONCATENATE("R5C",'Mapa final'!$R$39),"")</f>
        <v/>
      </c>
      <c r="AM10" s="53" t="str">
        <f>IF(AND('Mapa final'!$AB$40="Muy Alta",'Mapa final'!$AD$40="Catastrófico"),CONCATENATE("R5C",'Mapa final'!$R$40),"")</f>
        <v/>
      </c>
      <c r="AN10" s="79"/>
      <c r="AO10" s="415"/>
      <c r="AP10" s="416"/>
      <c r="AQ10" s="416"/>
      <c r="AR10" s="416"/>
      <c r="AS10" s="416"/>
      <c r="AT10" s="417"/>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row>
    <row r="11" spans="1:91" ht="15" customHeight="1" x14ac:dyDescent="0.25">
      <c r="A11" s="79"/>
      <c r="B11" s="310"/>
      <c r="C11" s="310"/>
      <c r="D11" s="311"/>
      <c r="E11" s="409"/>
      <c r="F11" s="408"/>
      <c r="G11" s="408"/>
      <c r="H11" s="408"/>
      <c r="I11" s="424"/>
      <c r="J11" s="48" t="str">
        <f>IF(AND('Mapa final'!$AB$41="Muy Alta",'Mapa final'!$AD$41="Leve"),CONCATENATE("R6C",'Mapa final'!$R$41),"")</f>
        <v/>
      </c>
      <c r="K11" s="49" t="str">
        <f>IF(AND('Mapa final'!$AB$42="Muy Alta",'Mapa final'!$AD$42="Leve"),CONCATENATE("R6C",'Mapa final'!$R$42),"")</f>
        <v/>
      </c>
      <c r="L11" s="49" t="str">
        <f>IF(AND('Mapa final'!$AB$43="Muy Alta",'Mapa final'!$AD$43="Leve"),CONCATENATE("R6C",'Mapa final'!$R$43),"")</f>
        <v/>
      </c>
      <c r="M11" s="49" t="str">
        <f>IF(AND('Mapa final'!$AB$44="Muy Alta",'Mapa final'!$AD$44="Leve"),CONCATENATE("R6C",'Mapa final'!$R$44),"")</f>
        <v/>
      </c>
      <c r="N11" s="49" t="str">
        <f>IF(AND('Mapa final'!$AB$45="Muy Alta",'Mapa final'!$AD$45="Leve"),CONCATENATE("R6C",'Mapa final'!$R$45),"")</f>
        <v/>
      </c>
      <c r="O11" s="50" t="str">
        <f>IF(AND('Mapa final'!$AB$46="Muy Alta",'Mapa final'!$AD$46="Leve"),CONCATENATE("R6C",'Mapa final'!$R$46),"")</f>
        <v/>
      </c>
      <c r="P11" s="48" t="str">
        <f>IF(AND('Mapa final'!$AB$41="Muy Alta",'Mapa final'!$AD$41="Menor"),CONCATENATE("R6C",'Mapa final'!$R$41),"")</f>
        <v/>
      </c>
      <c r="Q11" s="49" t="str">
        <f>IF(AND('Mapa final'!$AB$42="Muy Alta",'Mapa final'!$AD$42="Menor"),CONCATENATE("R6C",'Mapa final'!$R$42),"")</f>
        <v/>
      </c>
      <c r="R11" s="49" t="str">
        <f>IF(AND('Mapa final'!$AB$43="Muy Alta",'Mapa final'!$AD$43="Menor"),CONCATENATE("R6C",'Mapa final'!$R$43),"")</f>
        <v/>
      </c>
      <c r="S11" s="49" t="str">
        <f>IF(AND('Mapa final'!$AB$44="Muy Alta",'Mapa final'!$AD$44="Menor"),CONCATENATE("R6C",'Mapa final'!$R$44),"")</f>
        <v/>
      </c>
      <c r="T11" s="49" t="str">
        <f>IF(AND('Mapa final'!$AB$45="Muy Alta",'Mapa final'!$AD$45="Menor"),CONCATENATE("R6C",'Mapa final'!$R$45),"")</f>
        <v/>
      </c>
      <c r="U11" s="50" t="str">
        <f>IF(AND('Mapa final'!$AB$46="Muy Alta",'Mapa final'!$AD$46="Menor"),CONCATENATE("R6C",'Mapa final'!$R$46),"")</f>
        <v/>
      </c>
      <c r="V11" s="48" t="str">
        <f>IF(AND('Mapa final'!$AB$41="Muy Alta",'Mapa final'!$AD$41="Moderado"),CONCATENATE("R6C",'Mapa final'!$R$41),"")</f>
        <v/>
      </c>
      <c r="W11" s="49" t="str">
        <f>IF(AND('Mapa final'!$AB$42="Muy Alta",'Mapa final'!$AD$42="Moderado"),CONCATENATE("R6C",'Mapa final'!$R$42),"")</f>
        <v/>
      </c>
      <c r="X11" s="49" t="str">
        <f>IF(AND('Mapa final'!$AB$43="Muy Alta",'Mapa final'!$AD$43="Moderado"),CONCATENATE("R6C",'Mapa final'!$R$43),"")</f>
        <v/>
      </c>
      <c r="Y11" s="49" t="str">
        <f>IF(AND('Mapa final'!$AB$44="Muy Alta",'Mapa final'!$AD$44="Moderado"),CONCATENATE("R6C",'Mapa final'!$R$44),"")</f>
        <v/>
      </c>
      <c r="Z11" s="49" t="str">
        <f>IF(AND('Mapa final'!$AB$45="Muy Alta",'Mapa final'!$AD$45="Moderado"),CONCATENATE("R6C",'Mapa final'!$R$45),"")</f>
        <v/>
      </c>
      <c r="AA11" s="50" t="str">
        <f>IF(AND('Mapa final'!$AB$46="Muy Alta",'Mapa final'!$AD$46="Moderado"),CONCATENATE("R6C",'Mapa final'!$R$46),"")</f>
        <v/>
      </c>
      <c r="AB11" s="48" t="str">
        <f>IF(AND('Mapa final'!$AB$41="Muy Alta",'Mapa final'!$AD$41="Mayor"),CONCATENATE("R6C",'Mapa final'!$R$41),"")</f>
        <v/>
      </c>
      <c r="AC11" s="49" t="str">
        <f>IF(AND('Mapa final'!$AB$42="Muy Alta",'Mapa final'!$AD$42="Mayor"),CONCATENATE("R6C",'Mapa final'!$R$42),"")</f>
        <v/>
      </c>
      <c r="AD11" s="49" t="str">
        <f>IF(AND('Mapa final'!$AB$43="Muy Alta",'Mapa final'!$AD$43="Mayor"),CONCATENATE("R6C",'Mapa final'!$R$43),"")</f>
        <v/>
      </c>
      <c r="AE11" s="49" t="str">
        <f>IF(AND('Mapa final'!$AB$44="Muy Alta",'Mapa final'!$AD$44="Mayor"),CONCATENATE("R6C",'Mapa final'!$R$44),"")</f>
        <v/>
      </c>
      <c r="AF11" s="49" t="str">
        <f>IF(AND('Mapa final'!$AB$45="Muy Alta",'Mapa final'!$AD$45="Mayor"),CONCATENATE("R6C",'Mapa final'!$R$45),"")</f>
        <v/>
      </c>
      <c r="AG11" s="50" t="str">
        <f>IF(AND('Mapa final'!$AB$46="Muy Alta",'Mapa final'!$AD$46="Mayor"),CONCATENATE("R6C",'Mapa final'!$R$46),"")</f>
        <v/>
      </c>
      <c r="AH11" s="51" t="str">
        <f>IF(AND('Mapa final'!$AB$41="Muy Alta",'Mapa final'!$AD$41="Catastrófico"),CONCATENATE("R6C",'Mapa final'!$R$41),"")</f>
        <v/>
      </c>
      <c r="AI11" s="52" t="str">
        <f>IF(AND('Mapa final'!$AB$42="Muy Alta",'Mapa final'!$AD$42="Catastrófico"),CONCATENATE("R6C",'Mapa final'!$R$42),"")</f>
        <v/>
      </c>
      <c r="AJ11" s="52" t="str">
        <f>IF(AND('Mapa final'!$AB$43="Muy Alta",'Mapa final'!$AD$43="Catastrófico"),CONCATENATE("R6C",'Mapa final'!$R$43),"")</f>
        <v/>
      </c>
      <c r="AK11" s="52" t="str">
        <f>IF(AND('Mapa final'!$AB$44="Muy Alta",'Mapa final'!$AD$44="Catastrófico"),CONCATENATE("R6C",'Mapa final'!$R$44),"")</f>
        <v/>
      </c>
      <c r="AL11" s="52" t="str">
        <f>IF(AND('Mapa final'!$AB$45="Muy Alta",'Mapa final'!$AD$45="Catastrófico"),CONCATENATE("R6C",'Mapa final'!$R$45),"")</f>
        <v/>
      </c>
      <c r="AM11" s="53" t="str">
        <f>IF(AND('Mapa final'!$AB$46="Muy Alta",'Mapa final'!$AD$46="Catastrófico"),CONCATENATE("R6C",'Mapa final'!$R$46),"")</f>
        <v/>
      </c>
      <c r="AN11" s="79"/>
      <c r="AO11" s="415"/>
      <c r="AP11" s="416"/>
      <c r="AQ11" s="416"/>
      <c r="AR11" s="416"/>
      <c r="AS11" s="416"/>
      <c r="AT11" s="417"/>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row>
    <row r="12" spans="1:91" ht="15" customHeight="1" x14ac:dyDescent="0.25">
      <c r="A12" s="79"/>
      <c r="B12" s="310"/>
      <c r="C12" s="310"/>
      <c r="D12" s="311"/>
      <c r="E12" s="409"/>
      <c r="F12" s="408"/>
      <c r="G12" s="408"/>
      <c r="H12" s="408"/>
      <c r="I12" s="424"/>
      <c r="J12" s="48" t="str">
        <f>IF(AND('Mapa final'!$AB$47="Muy Alta",'Mapa final'!$AD$47="Leve"),CONCATENATE("R7C",'Mapa final'!$R$47),"")</f>
        <v/>
      </c>
      <c r="K12" s="49" t="str">
        <f>IF(AND('Mapa final'!$AB$48="Muy Alta",'Mapa final'!$AD$48="Leve"),CONCATENATE("R7C",'Mapa final'!$R$48),"")</f>
        <v/>
      </c>
      <c r="L12" s="49" t="str">
        <f>IF(AND('Mapa final'!$AB$49="Muy Alta",'Mapa final'!$AD$49="Leve"),CONCATENATE("R7C",'Mapa final'!$R$49),"")</f>
        <v/>
      </c>
      <c r="M12" s="49" t="str">
        <f>IF(AND('Mapa final'!$AB$50="Muy Alta",'Mapa final'!$AD$50="Leve"),CONCATENATE("R7C",'Mapa final'!$R$50),"")</f>
        <v/>
      </c>
      <c r="N12" s="49" t="str">
        <f>IF(AND('Mapa final'!$AB$51="Muy Alta",'Mapa final'!$AD$51="Leve"),CONCATENATE("R7C",'Mapa final'!$R$51),"")</f>
        <v/>
      </c>
      <c r="O12" s="50" t="str">
        <f>IF(AND('Mapa final'!$AB$52="Muy Alta",'Mapa final'!$AD$52="Leve"),CONCATENATE("R7C",'Mapa final'!$R$52),"")</f>
        <v/>
      </c>
      <c r="P12" s="48" t="str">
        <f>IF(AND('Mapa final'!$AB$47="Muy Alta",'Mapa final'!$AD$47="Menor"),CONCATENATE("R7C",'Mapa final'!$R$47),"")</f>
        <v/>
      </c>
      <c r="Q12" s="49" t="str">
        <f>IF(AND('Mapa final'!$AB$48="Muy Alta",'Mapa final'!$AD$48="Menor"),CONCATENATE("R7C",'Mapa final'!$R$48),"")</f>
        <v/>
      </c>
      <c r="R12" s="49" t="str">
        <f>IF(AND('Mapa final'!$AB$49="Muy Alta",'Mapa final'!$AD$49="Menor"),CONCATENATE("R7C",'Mapa final'!$R$49),"")</f>
        <v/>
      </c>
      <c r="S12" s="49" t="str">
        <f>IF(AND('Mapa final'!$AB$50="Muy Alta",'Mapa final'!$AD$50="Menor"),CONCATENATE("R7C",'Mapa final'!$R$50),"")</f>
        <v/>
      </c>
      <c r="T12" s="49" t="str">
        <f>IF(AND('Mapa final'!$AB$51="Muy Alta",'Mapa final'!$AD$51="Menor"),CONCATENATE("R7C",'Mapa final'!$R$51),"")</f>
        <v/>
      </c>
      <c r="U12" s="50" t="str">
        <f>IF(AND('Mapa final'!$AB$52="Muy Alta",'Mapa final'!$AD$52="Menor"),CONCATENATE("R7C",'Mapa final'!$R$52),"")</f>
        <v/>
      </c>
      <c r="V12" s="48" t="str">
        <f>IF(AND('Mapa final'!$AB$47="Muy Alta",'Mapa final'!$AD$47="Moderado"),CONCATENATE("R7C",'Mapa final'!$R$47),"")</f>
        <v/>
      </c>
      <c r="W12" s="49" t="str">
        <f>IF(AND('Mapa final'!$AB$48="Muy Alta",'Mapa final'!$AD$48="Moderado"),CONCATENATE("R7C",'Mapa final'!$R$48),"")</f>
        <v/>
      </c>
      <c r="X12" s="49" t="str">
        <f>IF(AND('Mapa final'!$AB$49="Muy Alta",'Mapa final'!$AD$49="Moderado"),CONCATENATE("R7C",'Mapa final'!$R$49),"")</f>
        <v/>
      </c>
      <c r="Y12" s="49" t="str">
        <f>IF(AND('Mapa final'!$AB$50="Muy Alta",'Mapa final'!$AD$50="Moderado"),CONCATENATE("R7C",'Mapa final'!$R$50),"")</f>
        <v/>
      </c>
      <c r="Z12" s="49" t="str">
        <f>IF(AND('Mapa final'!$AB$51="Muy Alta",'Mapa final'!$AD$51="Moderado"),CONCATENATE("R7C",'Mapa final'!$R$51),"")</f>
        <v/>
      </c>
      <c r="AA12" s="50" t="str">
        <f>IF(AND('Mapa final'!$AB$52="Muy Alta",'Mapa final'!$AD$52="Moderado"),CONCATENATE("R7C",'Mapa final'!$R$52),"")</f>
        <v/>
      </c>
      <c r="AB12" s="48" t="str">
        <f>IF(AND('Mapa final'!$AB$47="Muy Alta",'Mapa final'!$AD$47="Mayor"),CONCATENATE("R7C",'Mapa final'!$R$47),"")</f>
        <v/>
      </c>
      <c r="AC12" s="49" t="str">
        <f>IF(AND('Mapa final'!$AB$48="Muy Alta",'Mapa final'!$AD$48="Mayor"),CONCATENATE("R7C",'Mapa final'!$R$48),"")</f>
        <v/>
      </c>
      <c r="AD12" s="49" t="str">
        <f>IF(AND('Mapa final'!$AB$49="Muy Alta",'Mapa final'!$AD$49="Mayor"),CONCATENATE("R7C",'Mapa final'!$R$49),"")</f>
        <v/>
      </c>
      <c r="AE12" s="49" t="str">
        <f>IF(AND('Mapa final'!$AB$50="Muy Alta",'Mapa final'!$AD$50="Mayor"),CONCATENATE("R7C",'Mapa final'!$R$50),"")</f>
        <v/>
      </c>
      <c r="AF12" s="49" t="str">
        <f>IF(AND('Mapa final'!$AB$51="Muy Alta",'Mapa final'!$AD$51="Mayor"),CONCATENATE("R7C",'Mapa final'!$R$51),"")</f>
        <v/>
      </c>
      <c r="AG12" s="50" t="str">
        <f>IF(AND('Mapa final'!$AB$52="Muy Alta",'Mapa final'!$AD$52="Mayor"),CONCATENATE("R7C",'Mapa final'!$R$52),"")</f>
        <v/>
      </c>
      <c r="AH12" s="51" t="str">
        <f>IF(AND('Mapa final'!$AB$47="Muy Alta",'Mapa final'!$AD$47="Catastrófico"),CONCATENATE("R7C",'Mapa final'!$R$47),"")</f>
        <v/>
      </c>
      <c r="AI12" s="52" t="str">
        <f>IF(AND('Mapa final'!$AB$48="Muy Alta",'Mapa final'!$AD$48="Catastrófico"),CONCATENATE("R7C",'Mapa final'!$R$48),"")</f>
        <v/>
      </c>
      <c r="AJ12" s="52" t="str">
        <f>IF(AND('Mapa final'!$AB$49="Muy Alta",'Mapa final'!$AD$49="Catastrófico"),CONCATENATE("R7C",'Mapa final'!$R$49),"")</f>
        <v/>
      </c>
      <c r="AK12" s="52" t="str">
        <f>IF(AND('Mapa final'!$AB$50="Muy Alta",'Mapa final'!$AD$50="Catastrófico"),CONCATENATE("R7C",'Mapa final'!$R$50),"")</f>
        <v/>
      </c>
      <c r="AL12" s="52" t="str">
        <f>IF(AND('Mapa final'!$AB$51="Muy Alta",'Mapa final'!$AD$51="Catastrófico"),CONCATENATE("R7C",'Mapa final'!$R$51),"")</f>
        <v/>
      </c>
      <c r="AM12" s="53" t="str">
        <f>IF(AND('Mapa final'!$AB$52="Muy Alta",'Mapa final'!$AD$52="Catastrófico"),CONCATENATE("R7C",'Mapa final'!$R$52),"")</f>
        <v/>
      </c>
      <c r="AN12" s="79"/>
      <c r="AO12" s="415"/>
      <c r="AP12" s="416"/>
      <c r="AQ12" s="416"/>
      <c r="AR12" s="416"/>
      <c r="AS12" s="416"/>
      <c r="AT12" s="417"/>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row>
    <row r="13" spans="1:91" ht="15" customHeight="1" x14ac:dyDescent="0.25">
      <c r="A13" s="79"/>
      <c r="B13" s="310"/>
      <c r="C13" s="310"/>
      <c r="D13" s="311"/>
      <c r="E13" s="409"/>
      <c r="F13" s="408"/>
      <c r="G13" s="408"/>
      <c r="H13" s="408"/>
      <c r="I13" s="424"/>
      <c r="J13" s="48" t="str">
        <f>IF(AND('Mapa final'!$AB$53="Muy Alta",'Mapa final'!$AD$53="Leve"),CONCATENATE("R8C",'Mapa final'!$R$53),"")</f>
        <v/>
      </c>
      <c r="K13" s="49" t="str">
        <f>IF(AND('Mapa final'!$AB$54="Muy Alta",'Mapa final'!$AD$54="Leve"),CONCATENATE("R8C",'Mapa final'!$R$54),"")</f>
        <v/>
      </c>
      <c r="L13" s="49" t="str">
        <f>IF(AND('Mapa final'!$AB$55="Muy Alta",'Mapa final'!$AD$55="Leve"),CONCATENATE("R8C",'Mapa final'!$R$55),"")</f>
        <v/>
      </c>
      <c r="M13" s="49" t="str">
        <f>IF(AND('Mapa final'!$AB$56="Muy Alta",'Mapa final'!$AD$56="Leve"),CONCATENATE("R8C",'Mapa final'!$R$56),"")</f>
        <v/>
      </c>
      <c r="N13" s="49" t="str">
        <f>IF(AND('Mapa final'!$AB$57="Muy Alta",'Mapa final'!$AD$57="Leve"),CONCATENATE("R8C",'Mapa final'!$R$57),"")</f>
        <v/>
      </c>
      <c r="O13" s="50" t="str">
        <f>IF(AND('Mapa final'!$AB$58="Muy Alta",'Mapa final'!$AD$58="Leve"),CONCATENATE("R8C",'Mapa final'!$R$58),"")</f>
        <v/>
      </c>
      <c r="P13" s="48" t="str">
        <f>IF(AND('Mapa final'!$AB$53="Muy Alta",'Mapa final'!$AD$53="Menor"),CONCATENATE("R8C",'Mapa final'!$R$53),"")</f>
        <v/>
      </c>
      <c r="Q13" s="49" t="str">
        <f>IF(AND('Mapa final'!$AB$54="Muy Alta",'Mapa final'!$AD$54="Menor"),CONCATENATE("R8C",'Mapa final'!$R$54),"")</f>
        <v/>
      </c>
      <c r="R13" s="49" t="str">
        <f>IF(AND('Mapa final'!$AB$55="Muy Alta",'Mapa final'!$AD$55="Menor"),CONCATENATE("R8C",'Mapa final'!$R$55),"")</f>
        <v/>
      </c>
      <c r="S13" s="49" t="str">
        <f>IF(AND('Mapa final'!$AB$56="Muy Alta",'Mapa final'!$AD$56="Menor"),CONCATENATE("R8C",'Mapa final'!$R$56),"")</f>
        <v/>
      </c>
      <c r="T13" s="49" t="str">
        <f>IF(AND('Mapa final'!$AB$57="Muy Alta",'Mapa final'!$AD$57="Menor"),CONCATENATE("R8C",'Mapa final'!$R$57),"")</f>
        <v/>
      </c>
      <c r="U13" s="50" t="str">
        <f>IF(AND('Mapa final'!$AB$58="Muy Alta",'Mapa final'!$AD$58="Menor"),CONCATENATE("R8C",'Mapa final'!$R$58),"")</f>
        <v/>
      </c>
      <c r="V13" s="48" t="str">
        <f>IF(AND('Mapa final'!$AB$53="Muy Alta",'Mapa final'!$AD$53="Moderado"),CONCATENATE("R8C",'Mapa final'!$R$53),"")</f>
        <v/>
      </c>
      <c r="W13" s="49" t="str">
        <f>IF(AND('Mapa final'!$AB$54="Muy Alta",'Mapa final'!$AD$54="Moderado"),CONCATENATE("R8C",'Mapa final'!$R$54),"")</f>
        <v/>
      </c>
      <c r="X13" s="49" t="str">
        <f>IF(AND('Mapa final'!$AB$55="Muy Alta",'Mapa final'!$AD$55="Moderado"),CONCATENATE("R8C",'Mapa final'!$R$55),"")</f>
        <v/>
      </c>
      <c r="Y13" s="49" t="str">
        <f>IF(AND('Mapa final'!$AB$56="Muy Alta",'Mapa final'!$AD$56="Moderado"),CONCATENATE("R8C",'Mapa final'!$R$56),"")</f>
        <v/>
      </c>
      <c r="Z13" s="49" t="str">
        <f>IF(AND('Mapa final'!$AB$57="Muy Alta",'Mapa final'!$AD$57="Moderado"),CONCATENATE("R8C",'Mapa final'!$R$57),"")</f>
        <v/>
      </c>
      <c r="AA13" s="50" t="str">
        <f>IF(AND('Mapa final'!$AB$58="Muy Alta",'Mapa final'!$AD$58="Moderado"),CONCATENATE("R8C",'Mapa final'!$R$58),"")</f>
        <v/>
      </c>
      <c r="AB13" s="48" t="str">
        <f>IF(AND('Mapa final'!$AB$53="Muy Alta",'Mapa final'!$AD$53="Mayor"),CONCATENATE("R8C",'Mapa final'!$R$53),"")</f>
        <v/>
      </c>
      <c r="AC13" s="49" t="str">
        <f>IF(AND('Mapa final'!$AB$54="Muy Alta",'Mapa final'!$AD$54="Mayor"),CONCATENATE("R8C",'Mapa final'!$R$54),"")</f>
        <v/>
      </c>
      <c r="AD13" s="49" t="str">
        <f>IF(AND('Mapa final'!$AB$55="Muy Alta",'Mapa final'!$AD$55="Mayor"),CONCATENATE("R8C",'Mapa final'!$R$55),"")</f>
        <v/>
      </c>
      <c r="AE13" s="49" t="str">
        <f>IF(AND('Mapa final'!$AB$56="Muy Alta",'Mapa final'!$AD$56="Mayor"),CONCATENATE("R8C",'Mapa final'!$R$56),"")</f>
        <v/>
      </c>
      <c r="AF13" s="49" t="str">
        <f>IF(AND('Mapa final'!$AB$57="Muy Alta",'Mapa final'!$AD$57="Mayor"),CONCATENATE("R8C",'Mapa final'!$R$57),"")</f>
        <v/>
      </c>
      <c r="AG13" s="50" t="str">
        <f>IF(AND('Mapa final'!$AB$58="Muy Alta",'Mapa final'!$AD$58="Mayor"),CONCATENATE("R8C",'Mapa final'!$R$58),"")</f>
        <v/>
      </c>
      <c r="AH13" s="51" t="str">
        <f>IF(AND('Mapa final'!$AB$53="Muy Alta",'Mapa final'!$AD$53="Catastrófico"),CONCATENATE("R8C",'Mapa final'!$R$53),"")</f>
        <v/>
      </c>
      <c r="AI13" s="52" t="str">
        <f>IF(AND('Mapa final'!$AB$54="Muy Alta",'Mapa final'!$AD$54="Catastrófico"),CONCATENATE("R8C",'Mapa final'!$R$54),"")</f>
        <v/>
      </c>
      <c r="AJ13" s="52" t="str">
        <f>IF(AND('Mapa final'!$AB$55="Muy Alta",'Mapa final'!$AD$55="Catastrófico"),CONCATENATE("R8C",'Mapa final'!$R$55),"")</f>
        <v/>
      </c>
      <c r="AK13" s="52" t="str">
        <f>IF(AND('Mapa final'!$AB$56="Muy Alta",'Mapa final'!$AD$56="Catastrófico"),CONCATENATE("R8C",'Mapa final'!$R$56),"")</f>
        <v/>
      </c>
      <c r="AL13" s="52" t="str">
        <f>IF(AND('Mapa final'!$AB$57="Muy Alta",'Mapa final'!$AD$57="Catastrófico"),CONCATENATE("R8C",'Mapa final'!$R$57),"")</f>
        <v/>
      </c>
      <c r="AM13" s="53" t="str">
        <f>IF(AND('Mapa final'!$AB$58="Muy Alta",'Mapa final'!$AD$58="Catastrófico"),CONCATENATE("R8C",'Mapa final'!$R$58),"")</f>
        <v/>
      </c>
      <c r="AN13" s="79"/>
      <c r="AO13" s="415"/>
      <c r="AP13" s="416"/>
      <c r="AQ13" s="416"/>
      <c r="AR13" s="416"/>
      <c r="AS13" s="416"/>
      <c r="AT13" s="417"/>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row>
    <row r="14" spans="1:91" ht="15" customHeight="1" x14ac:dyDescent="0.25">
      <c r="A14" s="79"/>
      <c r="B14" s="310"/>
      <c r="C14" s="310"/>
      <c r="D14" s="311"/>
      <c r="E14" s="409"/>
      <c r="F14" s="408"/>
      <c r="G14" s="408"/>
      <c r="H14" s="408"/>
      <c r="I14" s="424"/>
      <c r="J14" s="48" t="str">
        <f>IF(AND('Mapa final'!$AB$59="Muy Alta",'Mapa final'!$AD$59="Leve"),CONCATENATE("R9C",'Mapa final'!$R$59),"")</f>
        <v/>
      </c>
      <c r="K14" s="49" t="str">
        <f>IF(AND('Mapa final'!$AB$60="Muy Alta",'Mapa final'!$AD$60="Leve"),CONCATENATE("R9C",'Mapa final'!$R$60),"")</f>
        <v/>
      </c>
      <c r="L14" s="49" t="str">
        <f>IF(AND('Mapa final'!$AB$61="Muy Alta",'Mapa final'!$AD$61="Leve"),CONCATENATE("R9C",'Mapa final'!$R$61),"")</f>
        <v/>
      </c>
      <c r="M14" s="49" t="str">
        <f>IF(AND('Mapa final'!$AB$62="Muy Alta",'Mapa final'!$AD$62="Leve"),CONCATENATE("R9C",'Mapa final'!$R$62),"")</f>
        <v/>
      </c>
      <c r="N14" s="49" t="str">
        <f>IF(AND('Mapa final'!$AB$63="Muy Alta",'Mapa final'!$AD$63="Leve"),CONCATENATE("R9C",'Mapa final'!$R$63),"")</f>
        <v/>
      </c>
      <c r="O14" s="50" t="str">
        <f>IF(AND('Mapa final'!$AB$64="Muy Alta",'Mapa final'!$AD$64="Leve"),CONCATENATE("R9C",'Mapa final'!$R$64),"")</f>
        <v/>
      </c>
      <c r="P14" s="48" t="str">
        <f>IF(AND('Mapa final'!$AB$59="Muy Alta",'Mapa final'!$AD$59="Menor"),CONCATENATE("R9C",'Mapa final'!$R$59),"")</f>
        <v/>
      </c>
      <c r="Q14" s="49" t="str">
        <f>IF(AND('Mapa final'!$AB$60="Muy Alta",'Mapa final'!$AD$60="Menor"),CONCATENATE("R9C",'Mapa final'!$R$60),"")</f>
        <v/>
      </c>
      <c r="R14" s="49" t="str">
        <f>IF(AND('Mapa final'!$AB$61="Muy Alta",'Mapa final'!$AD$61="Menor"),CONCATENATE("R9C",'Mapa final'!$R$61),"")</f>
        <v/>
      </c>
      <c r="S14" s="49" t="str">
        <f>IF(AND('Mapa final'!$AB$62="Muy Alta",'Mapa final'!$AD$62="Menor"),CONCATENATE("R9C",'Mapa final'!$R$62),"")</f>
        <v/>
      </c>
      <c r="T14" s="49" t="str">
        <f>IF(AND('Mapa final'!$AB$63="Muy Alta",'Mapa final'!$AD$63="Menor"),CONCATENATE("R9C",'Mapa final'!$R$63),"")</f>
        <v/>
      </c>
      <c r="U14" s="50" t="str">
        <f>IF(AND('Mapa final'!$AB$64="Muy Alta",'Mapa final'!$AD$64="Menor"),CONCATENATE("R9C",'Mapa final'!$R$64),"")</f>
        <v/>
      </c>
      <c r="V14" s="48" t="str">
        <f>IF(AND('Mapa final'!$AB$59="Muy Alta",'Mapa final'!$AD$59="Moderado"),CONCATENATE("R9C",'Mapa final'!$R$59),"")</f>
        <v/>
      </c>
      <c r="W14" s="49" t="str">
        <f>IF(AND('Mapa final'!$AB$60="Muy Alta",'Mapa final'!$AD$60="Moderado"),CONCATENATE("R9C",'Mapa final'!$R$60),"")</f>
        <v/>
      </c>
      <c r="X14" s="49" t="str">
        <f>IF(AND('Mapa final'!$AB$61="Muy Alta",'Mapa final'!$AD$61="Moderado"),CONCATENATE("R9C",'Mapa final'!$R$61),"")</f>
        <v/>
      </c>
      <c r="Y14" s="49" t="str">
        <f>IF(AND('Mapa final'!$AB$62="Muy Alta",'Mapa final'!$AD$62="Moderado"),CONCATENATE("R9C",'Mapa final'!$R$62),"")</f>
        <v/>
      </c>
      <c r="Z14" s="49" t="str">
        <f>IF(AND('Mapa final'!$AB$63="Muy Alta",'Mapa final'!$AD$63="Moderado"),CONCATENATE("R9C",'Mapa final'!$R$63),"")</f>
        <v/>
      </c>
      <c r="AA14" s="50" t="str">
        <f>IF(AND('Mapa final'!$AB$64="Muy Alta",'Mapa final'!$AD$64="Moderado"),CONCATENATE("R9C",'Mapa final'!$R$64),"")</f>
        <v/>
      </c>
      <c r="AB14" s="48" t="str">
        <f>IF(AND('Mapa final'!$AB$59="Muy Alta",'Mapa final'!$AD$59="Mayor"),CONCATENATE("R9C",'Mapa final'!$R$59),"")</f>
        <v/>
      </c>
      <c r="AC14" s="49" t="str">
        <f>IF(AND('Mapa final'!$AB$60="Muy Alta",'Mapa final'!$AD$60="Mayor"),CONCATENATE("R9C",'Mapa final'!$R$60),"")</f>
        <v/>
      </c>
      <c r="AD14" s="49" t="str">
        <f>IF(AND('Mapa final'!$AB$61="Muy Alta",'Mapa final'!$AD$61="Mayor"),CONCATENATE("R9C",'Mapa final'!$R$61),"")</f>
        <v/>
      </c>
      <c r="AE14" s="49" t="str">
        <f>IF(AND('Mapa final'!$AB$62="Muy Alta",'Mapa final'!$AD$62="Mayor"),CONCATENATE("R9C",'Mapa final'!$R$62),"")</f>
        <v/>
      </c>
      <c r="AF14" s="49" t="str">
        <f>IF(AND('Mapa final'!$AB$63="Muy Alta",'Mapa final'!$AD$63="Mayor"),CONCATENATE("R9C",'Mapa final'!$R$63),"")</f>
        <v/>
      </c>
      <c r="AG14" s="50" t="str">
        <f>IF(AND('Mapa final'!$AB$64="Muy Alta",'Mapa final'!$AD$64="Mayor"),CONCATENATE("R9C",'Mapa final'!$R$64),"")</f>
        <v/>
      </c>
      <c r="AH14" s="51" t="str">
        <f>IF(AND('Mapa final'!$AB$59="Muy Alta",'Mapa final'!$AD$59="Catastrófico"),CONCATENATE("R9C",'Mapa final'!$R$59),"")</f>
        <v/>
      </c>
      <c r="AI14" s="52" t="str">
        <f>IF(AND('Mapa final'!$AB$60="Muy Alta",'Mapa final'!$AD$60="Catastrófico"),CONCATENATE("R9C",'Mapa final'!$R$60),"")</f>
        <v/>
      </c>
      <c r="AJ14" s="52" t="str">
        <f>IF(AND('Mapa final'!$AB$61="Muy Alta",'Mapa final'!$AD$61="Catastrófico"),CONCATENATE("R9C",'Mapa final'!$R$61),"")</f>
        <v/>
      </c>
      <c r="AK14" s="52" t="str">
        <f>IF(AND('Mapa final'!$AB$62="Muy Alta",'Mapa final'!$AD$62="Catastrófico"),CONCATENATE("R9C",'Mapa final'!$R$62),"")</f>
        <v/>
      </c>
      <c r="AL14" s="52" t="str">
        <f>IF(AND('Mapa final'!$AB$63="Muy Alta",'Mapa final'!$AD$63="Catastrófico"),CONCATENATE("R9C",'Mapa final'!$R$63),"")</f>
        <v/>
      </c>
      <c r="AM14" s="53" t="str">
        <f>IF(AND('Mapa final'!$AB$64="Muy Alta",'Mapa final'!$AD$64="Catastrófico"),CONCATENATE("R9C",'Mapa final'!$R$64),"")</f>
        <v/>
      </c>
      <c r="AN14" s="79"/>
      <c r="AO14" s="415"/>
      <c r="AP14" s="416"/>
      <c r="AQ14" s="416"/>
      <c r="AR14" s="416"/>
      <c r="AS14" s="416"/>
      <c r="AT14" s="417"/>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row>
    <row r="15" spans="1:91" ht="15.75" customHeight="1" thickBot="1" x14ac:dyDescent="0.3">
      <c r="A15" s="79"/>
      <c r="B15" s="310"/>
      <c r="C15" s="310"/>
      <c r="D15" s="311"/>
      <c r="E15" s="410"/>
      <c r="F15" s="411"/>
      <c r="G15" s="411"/>
      <c r="H15" s="411"/>
      <c r="I15" s="425"/>
      <c r="J15" s="54" t="str">
        <f>IF(AND('Mapa final'!$AB$65="Muy Alta",'Mapa final'!$AD$65="Leve"),CONCATENATE("R10C",'Mapa final'!$R$65),"")</f>
        <v/>
      </c>
      <c r="K15" s="55" t="str">
        <f>IF(AND('Mapa final'!$AB$66="Muy Alta",'Mapa final'!$AD$66="Leve"),CONCATENATE("R10C",'Mapa final'!$R$66),"")</f>
        <v/>
      </c>
      <c r="L15" s="55" t="str">
        <f>IF(AND('Mapa final'!$AB$67="Muy Alta",'Mapa final'!$AD$67="Leve"),CONCATENATE("R10C",'Mapa final'!$R$67),"")</f>
        <v/>
      </c>
      <c r="M15" s="55" t="str">
        <f>IF(AND('Mapa final'!$AB$68="Muy Alta",'Mapa final'!$AD$68="Leve"),CONCATENATE("R10C",'Mapa final'!$R$68),"")</f>
        <v/>
      </c>
      <c r="N15" s="55" t="str">
        <f>IF(AND('Mapa final'!$AB$69="Muy Alta",'Mapa final'!$AD$69="Leve"),CONCATENATE("R10C",'Mapa final'!$R$69),"")</f>
        <v/>
      </c>
      <c r="O15" s="56" t="str">
        <f>IF(AND('Mapa final'!$AB$70="Muy Alta",'Mapa final'!$AD$70="Leve"),CONCATENATE("R10C",'Mapa final'!$R$70),"")</f>
        <v/>
      </c>
      <c r="P15" s="48" t="str">
        <f>IF(AND('Mapa final'!$AB$65="Muy Alta",'Mapa final'!$AD$65="Menor"),CONCATENATE("R10C",'Mapa final'!$R$65),"")</f>
        <v/>
      </c>
      <c r="Q15" s="49" t="str">
        <f>IF(AND('Mapa final'!$AB$66="Muy Alta",'Mapa final'!$AD$66="Menor"),CONCATENATE("R10C",'Mapa final'!$R$66),"")</f>
        <v/>
      </c>
      <c r="R15" s="49" t="str">
        <f>IF(AND('Mapa final'!$AB$67="Muy Alta",'Mapa final'!$AD$67="Menor"),CONCATENATE("R10C",'Mapa final'!$R$67),"")</f>
        <v/>
      </c>
      <c r="S15" s="49" t="str">
        <f>IF(AND('Mapa final'!$AB$68="Muy Alta",'Mapa final'!$AD$68="Menor"),CONCATENATE("R10C",'Mapa final'!$R$68),"")</f>
        <v/>
      </c>
      <c r="T15" s="49" t="str">
        <f>IF(AND('Mapa final'!$AB$69="Muy Alta",'Mapa final'!$AD$69="Menor"),CONCATENATE("R10C",'Mapa final'!$R$69),"")</f>
        <v/>
      </c>
      <c r="U15" s="50" t="str">
        <f>IF(AND('Mapa final'!$AB$70="Muy Alta",'Mapa final'!$AD$70="Menor"),CONCATENATE("R10C",'Mapa final'!$R$70),"")</f>
        <v/>
      </c>
      <c r="V15" s="54" t="str">
        <f>IF(AND('Mapa final'!$AB$65="Muy Alta",'Mapa final'!$AD$65="Moderado"),CONCATENATE("R10C",'Mapa final'!$R$65),"")</f>
        <v/>
      </c>
      <c r="W15" s="55" t="str">
        <f>IF(AND('Mapa final'!$AB$66="Muy Alta",'Mapa final'!$AD$66="Moderado"),CONCATENATE("R10C",'Mapa final'!$R$66),"")</f>
        <v/>
      </c>
      <c r="X15" s="55" t="str">
        <f>IF(AND('Mapa final'!$AB$67="Muy Alta",'Mapa final'!$AD$67="Moderado"),CONCATENATE("R10C",'Mapa final'!$R$67),"")</f>
        <v/>
      </c>
      <c r="Y15" s="55" t="str">
        <f>IF(AND('Mapa final'!$AB$68="Muy Alta",'Mapa final'!$AD$68="Moderado"),CONCATENATE("R10C",'Mapa final'!$R$68),"")</f>
        <v/>
      </c>
      <c r="Z15" s="55" t="str">
        <f>IF(AND('Mapa final'!$AB$69="Muy Alta",'Mapa final'!$AD$69="Moderado"),CONCATENATE("R10C",'Mapa final'!$R$69),"")</f>
        <v/>
      </c>
      <c r="AA15" s="56" t="str">
        <f>IF(AND('Mapa final'!$AB$70="Muy Alta",'Mapa final'!$AD$70="Moderado"),CONCATENATE("R10C",'Mapa final'!$R$70),"")</f>
        <v/>
      </c>
      <c r="AB15" s="48" t="str">
        <f>IF(AND('Mapa final'!$AB$65="Muy Alta",'Mapa final'!$AD$65="Mayor"),CONCATENATE("R10C",'Mapa final'!$R$65),"")</f>
        <v/>
      </c>
      <c r="AC15" s="49" t="str">
        <f>IF(AND('Mapa final'!$AB$66="Muy Alta",'Mapa final'!$AD$66="Mayor"),CONCATENATE("R10C",'Mapa final'!$R$66),"")</f>
        <v/>
      </c>
      <c r="AD15" s="49" t="str">
        <f>IF(AND('Mapa final'!$AB$67="Muy Alta",'Mapa final'!$AD$67="Mayor"),CONCATENATE("R10C",'Mapa final'!$R$67),"")</f>
        <v/>
      </c>
      <c r="AE15" s="49" t="str">
        <f>IF(AND('Mapa final'!$AB$68="Muy Alta",'Mapa final'!$AD$68="Mayor"),CONCATENATE("R10C",'Mapa final'!$R$68),"")</f>
        <v/>
      </c>
      <c r="AF15" s="49" t="str">
        <f>IF(AND('Mapa final'!$AB$69="Muy Alta",'Mapa final'!$AD$69="Mayor"),CONCATENATE("R10C",'Mapa final'!$R$69),"")</f>
        <v/>
      </c>
      <c r="AG15" s="50" t="str">
        <f>IF(AND('Mapa final'!$AB$70="Muy Alta",'Mapa final'!$AD$70="Mayor"),CONCATENATE("R10C",'Mapa final'!$R$70),"")</f>
        <v/>
      </c>
      <c r="AH15" s="57" t="str">
        <f>IF(AND('Mapa final'!$AB$65="Muy Alta",'Mapa final'!$AD$65="Catastrófico"),CONCATENATE("R10C",'Mapa final'!$R$65),"")</f>
        <v/>
      </c>
      <c r="AI15" s="58" t="str">
        <f>IF(AND('Mapa final'!$AB$66="Muy Alta",'Mapa final'!$AD$66="Catastrófico"),CONCATENATE("R10C",'Mapa final'!$R$66),"")</f>
        <v/>
      </c>
      <c r="AJ15" s="58" t="str">
        <f>IF(AND('Mapa final'!$AB$67="Muy Alta",'Mapa final'!$AD$67="Catastrófico"),CONCATENATE("R10C",'Mapa final'!$R$67),"")</f>
        <v/>
      </c>
      <c r="AK15" s="58" t="str">
        <f>IF(AND('Mapa final'!$AB$68="Muy Alta",'Mapa final'!$AD$68="Catastrófico"),CONCATENATE("R10C",'Mapa final'!$R$68),"")</f>
        <v/>
      </c>
      <c r="AL15" s="58" t="str">
        <f>IF(AND('Mapa final'!$AB$69="Muy Alta",'Mapa final'!$AD$69="Catastrófico"),CONCATENATE("R10C",'Mapa final'!$R$69),"")</f>
        <v/>
      </c>
      <c r="AM15" s="59" t="str">
        <f>IF(AND('Mapa final'!$AB$70="Muy Alta",'Mapa final'!$AD$70="Catastrófico"),CONCATENATE("R10C",'Mapa final'!$R$70),"")</f>
        <v/>
      </c>
      <c r="AN15" s="79"/>
      <c r="AO15" s="418"/>
      <c r="AP15" s="419"/>
      <c r="AQ15" s="419"/>
      <c r="AR15" s="419"/>
      <c r="AS15" s="419"/>
      <c r="AT15" s="420"/>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row>
    <row r="16" spans="1:91" ht="15" customHeight="1" x14ac:dyDescent="0.25">
      <c r="A16" s="79"/>
      <c r="B16" s="310"/>
      <c r="C16" s="310"/>
      <c r="D16" s="311"/>
      <c r="E16" s="405" t="s">
        <v>107</v>
      </c>
      <c r="F16" s="406"/>
      <c r="G16" s="406"/>
      <c r="H16" s="406"/>
      <c r="I16" s="406"/>
      <c r="J16" s="60" t="str">
        <f>IF(AND('Mapa final'!$AB$11="Alta",'Mapa final'!$AD$11="Leve"),CONCATENATE("R1C",'Mapa final'!$R$11),"")</f>
        <v/>
      </c>
      <c r="K16" s="61" t="str">
        <f>IF(AND('Mapa final'!$AB$12="Alta",'Mapa final'!$AD$12="Leve"),CONCATENATE("R1C",'Mapa final'!$R$12),"")</f>
        <v/>
      </c>
      <c r="L16" s="61" t="str">
        <f>IF(AND('Mapa final'!$AB$13="Alta",'Mapa final'!$AD$13="Leve"),CONCATENATE("R1C",'Mapa final'!$R$13),"")</f>
        <v/>
      </c>
      <c r="M16" s="61" t="str">
        <f>IF(AND('Mapa final'!$AB$14="Alta",'Mapa final'!$AD$14="Leve"),CONCATENATE("R1C",'Mapa final'!$R$14),"")</f>
        <v/>
      </c>
      <c r="N16" s="61" t="str">
        <f>IF(AND('Mapa final'!$AB$15="Alta",'Mapa final'!$AD$15="Leve"),CONCATENATE("R1C",'Mapa final'!$R$15),"")</f>
        <v/>
      </c>
      <c r="O16" s="62" t="str">
        <f>IF(AND('Mapa final'!$AB$16="Alta",'Mapa final'!$AD$16="Leve"),CONCATENATE("R1C",'Mapa final'!$R$16),"")</f>
        <v/>
      </c>
      <c r="P16" s="60" t="str">
        <f>IF(AND('Mapa final'!$AB$11="Alta",'Mapa final'!$AD$11="Menor"),CONCATENATE("R1C",'Mapa final'!$R$11),"")</f>
        <v/>
      </c>
      <c r="Q16" s="61" t="str">
        <f>IF(AND('Mapa final'!$AB$12="Alta",'Mapa final'!$AD$12="Menor"),CONCATENATE("R1C",'Mapa final'!$R$12),"")</f>
        <v/>
      </c>
      <c r="R16" s="61" t="str">
        <f>IF(AND('Mapa final'!$AB$13="Alta",'Mapa final'!$AD$13="Menor"),CONCATENATE("R1C",'Mapa final'!$R$13),"")</f>
        <v/>
      </c>
      <c r="S16" s="61" t="str">
        <f>IF(AND('Mapa final'!$AB$14="Alta",'Mapa final'!$AD$14="Menor"),CONCATENATE("R1C",'Mapa final'!$R$14),"")</f>
        <v/>
      </c>
      <c r="T16" s="61" t="str">
        <f>IF(AND('Mapa final'!$AB$15="Alta",'Mapa final'!$AD$15="Menor"),CONCATENATE("R1C",'Mapa final'!$R$15),"")</f>
        <v/>
      </c>
      <c r="U16" s="62" t="str">
        <f>IF(AND('Mapa final'!$AB$16="Alta",'Mapa final'!$AD$16="Menor"),CONCATENATE("R1C",'Mapa final'!$R$16),"")</f>
        <v/>
      </c>
      <c r="V16" s="42" t="str">
        <f>IF(AND('Mapa final'!$AB$11="Alta",'Mapa final'!$AD$11="Moderado"),CONCATENATE("R1C",'Mapa final'!$R$11),"")</f>
        <v/>
      </c>
      <c r="W16" s="43" t="str">
        <f>IF(AND('Mapa final'!$AB$12="Alta",'Mapa final'!$AD$12="Moderado"),CONCATENATE("R1C",'Mapa final'!$R$12),"")</f>
        <v/>
      </c>
      <c r="X16" s="43" t="str">
        <f>IF(AND('Mapa final'!$AB$13="Alta",'Mapa final'!$AD$13="Moderado"),CONCATENATE("R1C",'Mapa final'!$R$13),"")</f>
        <v/>
      </c>
      <c r="Y16" s="43" t="str">
        <f>IF(AND('Mapa final'!$AB$14="Alta",'Mapa final'!$AD$14="Moderado"),CONCATENATE("R1C",'Mapa final'!$R$14),"")</f>
        <v/>
      </c>
      <c r="Z16" s="43" t="str">
        <f>IF(AND('Mapa final'!$AB$15="Alta",'Mapa final'!$AD$15="Moderado"),CONCATENATE("R1C",'Mapa final'!$R$15),"")</f>
        <v/>
      </c>
      <c r="AA16" s="44" t="str">
        <f>IF(AND('Mapa final'!$AB$16="Alta",'Mapa final'!$AD$16="Moderado"),CONCATENATE("R1C",'Mapa final'!$R$16),"")</f>
        <v/>
      </c>
      <c r="AB16" s="42" t="str">
        <f>IF(AND('Mapa final'!$AB$11="Alta",'Mapa final'!$AD$11="Mayor"),CONCATENATE("R1C",'Mapa final'!$R$11),"")</f>
        <v/>
      </c>
      <c r="AC16" s="43" t="str">
        <f>IF(AND('Mapa final'!$AB$12="Alta",'Mapa final'!$AD$12="Mayor"),CONCATENATE("R1C",'Mapa final'!$R$12),"")</f>
        <v/>
      </c>
      <c r="AD16" s="43" t="str">
        <f>IF(AND('Mapa final'!$AB$13="Alta",'Mapa final'!$AD$13="Mayor"),CONCATENATE("R1C",'Mapa final'!$R$13),"")</f>
        <v/>
      </c>
      <c r="AE16" s="43" t="str">
        <f>IF(AND('Mapa final'!$AB$14="Alta",'Mapa final'!$AD$14="Mayor"),CONCATENATE("R1C",'Mapa final'!$R$14),"")</f>
        <v/>
      </c>
      <c r="AF16" s="43" t="str">
        <f>IF(AND('Mapa final'!$AB$15="Alta",'Mapa final'!$AD$15="Mayor"),CONCATENATE("R1C",'Mapa final'!$R$15),"")</f>
        <v/>
      </c>
      <c r="AG16" s="44" t="str">
        <f>IF(AND('Mapa final'!$AB$16="Alta",'Mapa final'!$AD$16="Mayor"),CONCATENATE("R1C",'Mapa final'!$R$16),"")</f>
        <v/>
      </c>
      <c r="AH16" s="45" t="str">
        <f>IF(AND('Mapa final'!$AB$11="Alta",'Mapa final'!$AD$11="Catastrófico"),CONCATENATE("R1C",'Mapa final'!$R$11),"")</f>
        <v/>
      </c>
      <c r="AI16" s="46" t="str">
        <f>IF(AND('Mapa final'!$AB$12="Alta",'Mapa final'!$AD$12="Catastrófico"),CONCATENATE("R1C",'Mapa final'!$R$12),"")</f>
        <v/>
      </c>
      <c r="AJ16" s="46" t="str">
        <f>IF(AND('Mapa final'!$AB$13="Alta",'Mapa final'!$AD$13="Catastrófico"),CONCATENATE("R1C",'Mapa final'!$R$13),"")</f>
        <v/>
      </c>
      <c r="AK16" s="46" t="str">
        <f>IF(AND('Mapa final'!$AB$14="Alta",'Mapa final'!$AD$14="Catastrófico"),CONCATENATE("R1C",'Mapa final'!$R$14),"")</f>
        <v/>
      </c>
      <c r="AL16" s="46" t="str">
        <f>IF(AND('Mapa final'!$AB$15="Alta",'Mapa final'!$AD$15="Catastrófico"),CONCATENATE("R1C",'Mapa final'!$R$15),"")</f>
        <v/>
      </c>
      <c r="AM16" s="47" t="str">
        <f>IF(AND('Mapa final'!$AB$16="Alta",'Mapa final'!$AD$16="Catastrófico"),CONCATENATE("R1C",'Mapa final'!$R$16),"")</f>
        <v/>
      </c>
      <c r="AN16" s="79"/>
      <c r="AO16" s="396" t="s">
        <v>77</v>
      </c>
      <c r="AP16" s="397"/>
      <c r="AQ16" s="397"/>
      <c r="AR16" s="397"/>
      <c r="AS16" s="397"/>
      <c r="AT16" s="398"/>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row>
    <row r="17" spans="1:76" ht="15" customHeight="1" x14ac:dyDescent="0.25">
      <c r="A17" s="79"/>
      <c r="B17" s="310"/>
      <c r="C17" s="310"/>
      <c r="D17" s="311"/>
      <c r="E17" s="407"/>
      <c r="F17" s="408"/>
      <c r="G17" s="408"/>
      <c r="H17" s="408"/>
      <c r="I17" s="408"/>
      <c r="J17" s="63" t="str">
        <f>IF(AND('Mapa final'!$AB$17="Alta",'Mapa final'!$AD$17="Leve"),CONCATENATE("R2C",'Mapa final'!$R$17),"")</f>
        <v/>
      </c>
      <c r="K17" s="64" t="str">
        <f>IF(AND('Mapa final'!$AB$18="Alta",'Mapa final'!$AD$18="Leve"),CONCATENATE("R2C",'Mapa final'!$R$18),"")</f>
        <v/>
      </c>
      <c r="L17" s="64" t="str">
        <f>IF(AND('Mapa final'!$AB$19="Alta",'Mapa final'!$AD$19="Leve"),CONCATENATE("R2C",'Mapa final'!$R$19),"")</f>
        <v/>
      </c>
      <c r="M17" s="64" t="str">
        <f>IF(AND('Mapa final'!$AB$20="Alta",'Mapa final'!$AD$20="Leve"),CONCATENATE("R2C",'Mapa final'!$R$20),"")</f>
        <v/>
      </c>
      <c r="N17" s="64" t="str">
        <f>IF(AND('Mapa final'!$AB$21="Alta",'Mapa final'!$AD$21="Leve"),CONCATENATE("R2C",'Mapa final'!$R$21),"")</f>
        <v/>
      </c>
      <c r="O17" s="65" t="str">
        <f>IF(AND('Mapa final'!$AB$22="Alta",'Mapa final'!$AD$22="Leve"),CONCATENATE("R2C",'Mapa final'!$R$22),"")</f>
        <v/>
      </c>
      <c r="P17" s="63" t="str">
        <f>IF(AND('Mapa final'!$AB$17="Alta",'Mapa final'!$AD$17="Menor"),CONCATENATE("R2C",'Mapa final'!$R$17),"")</f>
        <v/>
      </c>
      <c r="Q17" s="64" t="str">
        <f>IF(AND('Mapa final'!$AB$18="Alta",'Mapa final'!$AD$18="Menor"),CONCATENATE("R2C",'Mapa final'!$R$18),"")</f>
        <v/>
      </c>
      <c r="R17" s="64" t="str">
        <f>IF(AND('Mapa final'!$AB$19="Alta",'Mapa final'!$AD$19="Menor"),CONCATENATE("R2C",'Mapa final'!$R$19),"")</f>
        <v/>
      </c>
      <c r="S17" s="64" t="str">
        <f>IF(AND('Mapa final'!$AB$20="Alta",'Mapa final'!$AD$20="Menor"),CONCATENATE("R2C",'Mapa final'!$R$20),"")</f>
        <v/>
      </c>
      <c r="T17" s="64" t="str">
        <f>IF(AND('Mapa final'!$AB$21="Alta",'Mapa final'!$AD$21="Menor"),CONCATENATE("R2C",'Mapa final'!$R$21),"")</f>
        <v/>
      </c>
      <c r="U17" s="65" t="str">
        <f>IF(AND('Mapa final'!$AB$22="Alta",'Mapa final'!$AD$22="Menor"),CONCATENATE("R2C",'Mapa final'!$R$22),"")</f>
        <v/>
      </c>
      <c r="V17" s="48" t="str">
        <f>IF(AND('Mapa final'!$AB$17="Alta",'Mapa final'!$AD$17="Moderado"),CONCATENATE("R2C",'Mapa final'!$R$17),"")</f>
        <v/>
      </c>
      <c r="W17" s="49" t="str">
        <f>IF(AND('Mapa final'!$AB$18="Alta",'Mapa final'!$AD$18="Moderado"),CONCATENATE("R2C",'Mapa final'!$R$18),"")</f>
        <v/>
      </c>
      <c r="X17" s="49" t="str">
        <f>IF(AND('Mapa final'!$AB$19="Alta",'Mapa final'!$AD$19="Moderado"),CONCATENATE("R2C",'Mapa final'!$R$19),"")</f>
        <v/>
      </c>
      <c r="Y17" s="49" t="str">
        <f>IF(AND('Mapa final'!$AB$20="Alta",'Mapa final'!$AD$20="Moderado"),CONCATENATE("R2C",'Mapa final'!$R$20),"")</f>
        <v/>
      </c>
      <c r="Z17" s="49" t="str">
        <f>IF(AND('Mapa final'!$AB$21="Alta",'Mapa final'!$AD$21="Moderado"),CONCATENATE("R2C",'Mapa final'!$R$21),"")</f>
        <v/>
      </c>
      <c r="AA17" s="50" t="str">
        <f>IF(AND('Mapa final'!$AB$22="Alta",'Mapa final'!$AD$22="Moderado"),CONCATENATE("R2C",'Mapa final'!$R$22),"")</f>
        <v/>
      </c>
      <c r="AB17" s="48" t="str">
        <f>IF(AND('Mapa final'!$AB$17="Alta",'Mapa final'!$AD$17="Mayor"),CONCATENATE("R2C",'Mapa final'!$R$17),"")</f>
        <v/>
      </c>
      <c r="AC17" s="49" t="str">
        <f>IF(AND('Mapa final'!$AB$18="Alta",'Mapa final'!$AD$18="Mayor"),CONCATENATE("R2C",'Mapa final'!$R$18),"")</f>
        <v/>
      </c>
      <c r="AD17" s="49" t="str">
        <f>IF(AND('Mapa final'!$AB$19="Alta",'Mapa final'!$AD$19="Mayor"),CONCATENATE("R2C",'Mapa final'!$R$19),"")</f>
        <v/>
      </c>
      <c r="AE17" s="49" t="str">
        <f>IF(AND('Mapa final'!$AB$20="Alta",'Mapa final'!$AD$20="Mayor"),CONCATENATE("R2C",'Mapa final'!$R$20),"")</f>
        <v/>
      </c>
      <c r="AF17" s="49" t="str">
        <f>IF(AND('Mapa final'!$AB$21="Alta",'Mapa final'!$AD$21="Mayor"),CONCATENATE("R2C",'Mapa final'!$R$21),"")</f>
        <v/>
      </c>
      <c r="AG17" s="50" t="str">
        <f>IF(AND('Mapa final'!$AB$22="Alta",'Mapa final'!$AD$22="Mayor"),CONCATENATE("R2C",'Mapa final'!$R$22),"")</f>
        <v/>
      </c>
      <c r="AH17" s="51" t="str">
        <f>IF(AND('Mapa final'!$AB$17="Alta",'Mapa final'!$AD$17="Catastrófico"),CONCATENATE("R2C",'Mapa final'!$R$17),"")</f>
        <v/>
      </c>
      <c r="AI17" s="52" t="str">
        <f>IF(AND('Mapa final'!$AB$18="Alta",'Mapa final'!$AD$18="Catastrófico"),CONCATENATE("R2C",'Mapa final'!$R$18),"")</f>
        <v/>
      </c>
      <c r="AJ17" s="52" t="str">
        <f>IF(AND('Mapa final'!$AB$19="Alta",'Mapa final'!$AD$19="Catastrófico"),CONCATENATE("R2C",'Mapa final'!$R$19),"")</f>
        <v/>
      </c>
      <c r="AK17" s="52" t="str">
        <f>IF(AND('Mapa final'!$AB$20="Alta",'Mapa final'!$AD$20="Catastrófico"),CONCATENATE("R2C",'Mapa final'!$R$20),"")</f>
        <v/>
      </c>
      <c r="AL17" s="52" t="str">
        <f>IF(AND('Mapa final'!$AB$21="Alta",'Mapa final'!$AD$21="Catastrófico"),CONCATENATE("R2C",'Mapa final'!$R$21),"")</f>
        <v/>
      </c>
      <c r="AM17" s="53" t="str">
        <f>IF(AND('Mapa final'!$AB$22="Alta",'Mapa final'!$AD$22="Catastrófico"),CONCATENATE("R2C",'Mapa final'!$R$22),"")</f>
        <v/>
      </c>
      <c r="AN17" s="79"/>
      <c r="AO17" s="399"/>
      <c r="AP17" s="400"/>
      <c r="AQ17" s="400"/>
      <c r="AR17" s="400"/>
      <c r="AS17" s="400"/>
      <c r="AT17" s="401"/>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row>
    <row r="18" spans="1:76" ht="15" customHeight="1" x14ac:dyDescent="0.25">
      <c r="A18" s="79"/>
      <c r="B18" s="310"/>
      <c r="C18" s="310"/>
      <c r="D18" s="311"/>
      <c r="E18" s="409"/>
      <c r="F18" s="408"/>
      <c r="G18" s="408"/>
      <c r="H18" s="408"/>
      <c r="I18" s="408"/>
      <c r="J18" s="63" t="str">
        <f>IF(AND('Mapa final'!$AB$23="Alta",'Mapa final'!$AD$23="Leve"),CONCATENATE("R3C",'Mapa final'!$R$23),"")</f>
        <v/>
      </c>
      <c r="K18" s="64" t="str">
        <f>IF(AND('Mapa final'!$AB$24="Alta",'Mapa final'!$AD$24="Leve"),CONCATENATE("R3C",'Mapa final'!$R$24),"")</f>
        <v/>
      </c>
      <c r="L18" s="64" t="str">
        <f>IF(AND('Mapa final'!$AB$25="Alta",'Mapa final'!$AD$25="Leve"),CONCATENATE("R3C",'Mapa final'!$R$25),"")</f>
        <v/>
      </c>
      <c r="M18" s="64" t="str">
        <f>IF(AND('Mapa final'!$AB$26="Alta",'Mapa final'!$AD$26="Leve"),CONCATENATE("R3C",'Mapa final'!$R$26),"")</f>
        <v/>
      </c>
      <c r="N18" s="64" t="str">
        <f>IF(AND('Mapa final'!$AB$27="Alta",'Mapa final'!$AD$27="Leve"),CONCATENATE("R3C",'Mapa final'!$R$27),"")</f>
        <v/>
      </c>
      <c r="O18" s="65" t="str">
        <f>IF(AND('Mapa final'!$AB$28="Alta",'Mapa final'!$AD$28="Leve"),CONCATENATE("R3C",'Mapa final'!$R$28),"")</f>
        <v/>
      </c>
      <c r="P18" s="63" t="str">
        <f>IF(AND('Mapa final'!$AB$23="Alta",'Mapa final'!$AD$23="Menor"),CONCATENATE("R3C",'Mapa final'!$R$23),"")</f>
        <v/>
      </c>
      <c r="Q18" s="64" t="str">
        <f>IF(AND('Mapa final'!$AB$24="Alta",'Mapa final'!$AD$24="Menor"),CONCATENATE("R3C",'Mapa final'!$R$24),"")</f>
        <v/>
      </c>
      <c r="R18" s="64" t="str">
        <f>IF(AND('Mapa final'!$AB$25="Alta",'Mapa final'!$AD$25="Menor"),CONCATENATE("R3C",'Mapa final'!$R$25),"")</f>
        <v/>
      </c>
      <c r="S18" s="64" t="str">
        <f>IF(AND('Mapa final'!$AB$26="Alta",'Mapa final'!$AD$26="Menor"),CONCATENATE("R3C",'Mapa final'!$R$26),"")</f>
        <v/>
      </c>
      <c r="T18" s="64" t="str">
        <f>IF(AND('Mapa final'!$AB$27="Alta",'Mapa final'!$AD$27="Menor"),CONCATENATE("R3C",'Mapa final'!$R$27),"")</f>
        <v/>
      </c>
      <c r="U18" s="65" t="str">
        <f>IF(AND('Mapa final'!$AB$28="Alta",'Mapa final'!$AD$28="Menor"),CONCATENATE("R3C",'Mapa final'!$R$28),"")</f>
        <v/>
      </c>
      <c r="V18" s="48" t="str">
        <f>IF(AND('Mapa final'!$AB$23="Alta",'Mapa final'!$AD$23="Moderado"),CONCATENATE("R3C",'Mapa final'!$R$23),"")</f>
        <v/>
      </c>
      <c r="W18" s="49" t="str">
        <f>IF(AND('Mapa final'!$AB$24="Alta",'Mapa final'!$AD$24="Moderado"),CONCATENATE("R3C",'Mapa final'!$R$24),"")</f>
        <v/>
      </c>
      <c r="X18" s="49" t="str">
        <f>IF(AND('Mapa final'!$AB$25="Alta",'Mapa final'!$AD$25="Moderado"),CONCATENATE("R3C",'Mapa final'!$R$25),"")</f>
        <v/>
      </c>
      <c r="Y18" s="49" t="str">
        <f>IF(AND('Mapa final'!$AB$26="Alta",'Mapa final'!$AD$26="Moderado"),CONCATENATE("R3C",'Mapa final'!$R$26),"")</f>
        <v/>
      </c>
      <c r="Z18" s="49" t="str">
        <f>IF(AND('Mapa final'!$AB$27="Alta",'Mapa final'!$AD$27="Moderado"),CONCATENATE("R3C",'Mapa final'!$R$27),"")</f>
        <v/>
      </c>
      <c r="AA18" s="50" t="str">
        <f>IF(AND('Mapa final'!$AB$28="Alta",'Mapa final'!$AD$28="Moderado"),CONCATENATE("R3C",'Mapa final'!$R$28),"")</f>
        <v/>
      </c>
      <c r="AB18" s="48" t="str">
        <f>IF(AND('Mapa final'!$AB$23="Alta",'Mapa final'!$AD$23="Mayor"),CONCATENATE("R3C",'Mapa final'!$R$23),"")</f>
        <v/>
      </c>
      <c r="AC18" s="49" t="str">
        <f>IF(AND('Mapa final'!$AB$24="Alta",'Mapa final'!$AD$24="Mayor"),CONCATENATE("R3C",'Mapa final'!$R$24),"")</f>
        <v/>
      </c>
      <c r="AD18" s="49" t="str">
        <f>IF(AND('Mapa final'!$AB$25="Alta",'Mapa final'!$AD$25="Mayor"),CONCATENATE("R3C",'Mapa final'!$R$25),"")</f>
        <v/>
      </c>
      <c r="AE18" s="49" t="str">
        <f>IF(AND('Mapa final'!$AB$26="Alta",'Mapa final'!$AD$26="Mayor"),CONCATENATE("R3C",'Mapa final'!$R$26),"")</f>
        <v/>
      </c>
      <c r="AF18" s="49" t="str">
        <f>IF(AND('Mapa final'!$AB$27="Alta",'Mapa final'!$AD$27="Mayor"),CONCATENATE("R3C",'Mapa final'!$R$27),"")</f>
        <v/>
      </c>
      <c r="AG18" s="50" t="str">
        <f>IF(AND('Mapa final'!$AB$28="Alta",'Mapa final'!$AD$28="Mayor"),CONCATENATE("R3C",'Mapa final'!$R$28),"")</f>
        <v/>
      </c>
      <c r="AH18" s="51" t="str">
        <f>IF(AND('Mapa final'!$AB$23="Alta",'Mapa final'!$AD$23="Catastrófico"),CONCATENATE("R3C",'Mapa final'!$R$23),"")</f>
        <v/>
      </c>
      <c r="AI18" s="52" t="str">
        <f>IF(AND('Mapa final'!$AB$24="Alta",'Mapa final'!$AD$24="Catastrófico"),CONCATENATE("R3C",'Mapa final'!$R$24),"")</f>
        <v/>
      </c>
      <c r="AJ18" s="52" t="str">
        <f>IF(AND('Mapa final'!$AB$25="Alta",'Mapa final'!$AD$25="Catastrófico"),CONCATENATE("R3C",'Mapa final'!$R$25),"")</f>
        <v/>
      </c>
      <c r="AK18" s="52" t="str">
        <f>IF(AND('Mapa final'!$AB$26="Alta",'Mapa final'!$AD$26="Catastrófico"),CONCATENATE("R3C",'Mapa final'!$R$26),"")</f>
        <v/>
      </c>
      <c r="AL18" s="52" t="str">
        <f>IF(AND('Mapa final'!$AB$27="Alta",'Mapa final'!$AD$27="Catastrófico"),CONCATENATE("R3C",'Mapa final'!$R$27),"")</f>
        <v/>
      </c>
      <c r="AM18" s="53" t="str">
        <f>IF(AND('Mapa final'!$AB$28="Alta",'Mapa final'!$AD$28="Catastrófico"),CONCATENATE("R3C",'Mapa final'!$R$28),"")</f>
        <v/>
      </c>
      <c r="AN18" s="79"/>
      <c r="AO18" s="399"/>
      <c r="AP18" s="400"/>
      <c r="AQ18" s="400"/>
      <c r="AR18" s="400"/>
      <c r="AS18" s="400"/>
      <c r="AT18" s="401"/>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row>
    <row r="19" spans="1:76" ht="15" customHeight="1" x14ac:dyDescent="0.25">
      <c r="A19" s="79"/>
      <c r="B19" s="310"/>
      <c r="C19" s="310"/>
      <c r="D19" s="311"/>
      <c r="E19" s="409"/>
      <c r="F19" s="408"/>
      <c r="G19" s="408"/>
      <c r="H19" s="408"/>
      <c r="I19" s="408"/>
      <c r="J19" s="63" t="str">
        <f>IF(AND('Mapa final'!$AB$29="Alta",'Mapa final'!$AD$29="Leve"),CONCATENATE("R4C",'Mapa final'!$R$29),"")</f>
        <v/>
      </c>
      <c r="K19" s="64" t="str">
        <f>IF(AND('Mapa final'!$AB$30="Alta",'Mapa final'!$AD$30="Leve"),CONCATENATE("R4C",'Mapa final'!$R$30),"")</f>
        <v/>
      </c>
      <c r="L19" s="64" t="str">
        <f>IF(AND('Mapa final'!$AB$31="Alta",'Mapa final'!$AD$31="Leve"),CONCATENATE("R4C",'Mapa final'!$R$31),"")</f>
        <v/>
      </c>
      <c r="M19" s="64" t="str">
        <f>IF(AND('Mapa final'!$AB$32="Alta",'Mapa final'!$AD$32="Leve"),CONCATENATE("R4C",'Mapa final'!$R$32),"")</f>
        <v/>
      </c>
      <c r="N19" s="64" t="str">
        <f>IF(AND('Mapa final'!$AB$33="Alta",'Mapa final'!$AD$33="Leve"),CONCATENATE("R4C",'Mapa final'!$R$33),"")</f>
        <v/>
      </c>
      <c r="O19" s="65" t="str">
        <f>IF(AND('Mapa final'!$AB$34="Alta",'Mapa final'!$AD$34="Leve"),CONCATENATE("R4C",'Mapa final'!$R$34),"")</f>
        <v/>
      </c>
      <c r="P19" s="63" t="str">
        <f>IF(AND('Mapa final'!$AB$29="Alta",'Mapa final'!$AD$29="Menor"),CONCATENATE("R4C",'Mapa final'!$R$29),"")</f>
        <v/>
      </c>
      <c r="Q19" s="64" t="str">
        <f>IF(AND('Mapa final'!$AB$30="Alta",'Mapa final'!$AD$30="Menor"),CONCATENATE("R4C",'Mapa final'!$R$30),"")</f>
        <v/>
      </c>
      <c r="R19" s="64" t="str">
        <f>IF(AND('Mapa final'!$AB$31="Alta",'Mapa final'!$AD$31="Menor"),CONCATENATE("R4C",'Mapa final'!$R$31),"")</f>
        <v/>
      </c>
      <c r="S19" s="64" t="str">
        <f>IF(AND('Mapa final'!$AB$32="Alta",'Mapa final'!$AD$32="Menor"),CONCATENATE("R4C",'Mapa final'!$R$32),"")</f>
        <v/>
      </c>
      <c r="T19" s="64" t="str">
        <f>IF(AND('Mapa final'!$AB$33="Alta",'Mapa final'!$AD$33="Menor"),CONCATENATE("R4C",'Mapa final'!$R$33),"")</f>
        <v/>
      </c>
      <c r="U19" s="65" t="str">
        <f>IF(AND('Mapa final'!$AB$34="Alta",'Mapa final'!$AD$34="Menor"),CONCATENATE("R4C",'Mapa final'!$R$34),"")</f>
        <v/>
      </c>
      <c r="V19" s="48" t="str">
        <f>IF(AND('Mapa final'!$AB$29="Alta",'Mapa final'!$AD$29="Moderado"),CONCATENATE("R4C",'Mapa final'!$R$29),"")</f>
        <v/>
      </c>
      <c r="W19" s="49" t="str">
        <f>IF(AND('Mapa final'!$AB$30="Alta",'Mapa final'!$AD$30="Moderado"),CONCATENATE("R4C",'Mapa final'!$R$30),"")</f>
        <v/>
      </c>
      <c r="X19" s="49" t="str">
        <f>IF(AND('Mapa final'!$AB$31="Alta",'Mapa final'!$AD$31="Moderado"),CONCATENATE("R4C",'Mapa final'!$R$31),"")</f>
        <v/>
      </c>
      <c r="Y19" s="49" t="str">
        <f>IF(AND('Mapa final'!$AB$32="Alta",'Mapa final'!$AD$32="Moderado"),CONCATENATE("R4C",'Mapa final'!$R$32),"")</f>
        <v/>
      </c>
      <c r="Z19" s="49" t="str">
        <f>IF(AND('Mapa final'!$AB$33="Alta",'Mapa final'!$AD$33="Moderado"),CONCATENATE("R4C",'Mapa final'!$R$33),"")</f>
        <v/>
      </c>
      <c r="AA19" s="50" t="str">
        <f>IF(AND('Mapa final'!$AB$34="Alta",'Mapa final'!$AD$34="Moderado"),CONCATENATE("R4C",'Mapa final'!$R$34),"")</f>
        <v/>
      </c>
      <c r="AB19" s="48" t="str">
        <f>IF(AND('Mapa final'!$AB$29="Alta",'Mapa final'!$AD$29="Mayor"),CONCATENATE("R4C",'Mapa final'!$R$29),"")</f>
        <v/>
      </c>
      <c r="AC19" s="49" t="str">
        <f>IF(AND('Mapa final'!$AB$30="Alta",'Mapa final'!$AD$30="Mayor"),CONCATENATE("R4C",'Mapa final'!$R$30),"")</f>
        <v/>
      </c>
      <c r="AD19" s="49" t="str">
        <f>IF(AND('Mapa final'!$AB$31="Alta",'Mapa final'!$AD$31="Mayor"),CONCATENATE("R4C",'Mapa final'!$R$31),"")</f>
        <v/>
      </c>
      <c r="AE19" s="49" t="str">
        <f>IF(AND('Mapa final'!$AB$32="Alta",'Mapa final'!$AD$32="Mayor"),CONCATENATE("R4C",'Mapa final'!$R$32),"")</f>
        <v/>
      </c>
      <c r="AF19" s="49" t="str">
        <f>IF(AND('Mapa final'!$AB$33="Alta",'Mapa final'!$AD$33="Mayor"),CONCATENATE("R4C",'Mapa final'!$R$33),"")</f>
        <v/>
      </c>
      <c r="AG19" s="50" t="str">
        <f>IF(AND('Mapa final'!$AB$34="Alta",'Mapa final'!$AD$34="Mayor"),CONCATENATE("R4C",'Mapa final'!$R$34),"")</f>
        <v/>
      </c>
      <c r="AH19" s="51" t="str">
        <f>IF(AND('Mapa final'!$AB$29="Alta",'Mapa final'!$AD$29="Catastrófico"),CONCATENATE("R4C",'Mapa final'!$R$29),"")</f>
        <v/>
      </c>
      <c r="AI19" s="52" t="str">
        <f>IF(AND('Mapa final'!$AB$30="Alta",'Mapa final'!$AD$30="Catastrófico"),CONCATENATE("R4C",'Mapa final'!$R$30),"")</f>
        <v/>
      </c>
      <c r="AJ19" s="52" t="str">
        <f>IF(AND('Mapa final'!$AB$31="Alta",'Mapa final'!$AD$31="Catastrófico"),CONCATENATE("R4C",'Mapa final'!$R$31),"")</f>
        <v/>
      </c>
      <c r="AK19" s="52" t="str">
        <f>IF(AND('Mapa final'!$AB$32="Alta",'Mapa final'!$AD$32="Catastrófico"),CONCATENATE("R4C",'Mapa final'!$R$32),"")</f>
        <v/>
      </c>
      <c r="AL19" s="52" t="str">
        <f>IF(AND('Mapa final'!$AB$33="Alta",'Mapa final'!$AD$33="Catastrófico"),CONCATENATE("R4C",'Mapa final'!$R$33),"")</f>
        <v/>
      </c>
      <c r="AM19" s="53" t="str">
        <f>IF(AND('Mapa final'!$AB$34="Alta",'Mapa final'!$AD$34="Catastrófico"),CONCATENATE("R4C",'Mapa final'!$R$34),"")</f>
        <v/>
      </c>
      <c r="AN19" s="79"/>
      <c r="AO19" s="399"/>
      <c r="AP19" s="400"/>
      <c r="AQ19" s="400"/>
      <c r="AR19" s="400"/>
      <c r="AS19" s="400"/>
      <c r="AT19" s="401"/>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row>
    <row r="20" spans="1:76" ht="15" customHeight="1" x14ac:dyDescent="0.25">
      <c r="A20" s="79"/>
      <c r="B20" s="310"/>
      <c r="C20" s="310"/>
      <c r="D20" s="311"/>
      <c r="E20" s="409"/>
      <c r="F20" s="408"/>
      <c r="G20" s="408"/>
      <c r="H20" s="408"/>
      <c r="I20" s="408"/>
      <c r="J20" s="63" t="str">
        <f>IF(AND('Mapa final'!$AB$35="Alta",'Mapa final'!$AD$35="Leve"),CONCATENATE("R5C",'Mapa final'!$R$35),"")</f>
        <v/>
      </c>
      <c r="K20" s="64" t="str">
        <f>IF(AND('Mapa final'!$AB$36="Alta",'Mapa final'!$AD$36="Leve"),CONCATENATE("R5C",'Mapa final'!$R$36),"")</f>
        <v/>
      </c>
      <c r="L20" s="64" t="str">
        <f>IF(AND('Mapa final'!$AB$37="Alta",'Mapa final'!$AD$37="Leve"),CONCATENATE("R5C",'Mapa final'!$R$37),"")</f>
        <v/>
      </c>
      <c r="M20" s="64" t="str">
        <f>IF(AND('Mapa final'!$AB$38="Alta",'Mapa final'!$AD$38="Leve"),CONCATENATE("R5C",'Mapa final'!$R$38),"")</f>
        <v/>
      </c>
      <c r="N20" s="64" t="str">
        <f>IF(AND('Mapa final'!$AB$39="Alta",'Mapa final'!$AD$39="Leve"),CONCATENATE("R5C",'Mapa final'!$R$39),"")</f>
        <v/>
      </c>
      <c r="O20" s="65" t="str">
        <f>IF(AND('Mapa final'!$AB$40="Alta",'Mapa final'!$AD$40="Leve"),CONCATENATE("R5C",'Mapa final'!$R$40),"")</f>
        <v/>
      </c>
      <c r="P20" s="63" t="str">
        <f>IF(AND('Mapa final'!$AB$35="Alta",'Mapa final'!$AD$35="Menor"),CONCATENATE("R5C",'Mapa final'!$R$35),"")</f>
        <v/>
      </c>
      <c r="Q20" s="64" t="str">
        <f>IF(AND('Mapa final'!$AB$36="Alta",'Mapa final'!$AD$36="Menor"),CONCATENATE("R5C",'Mapa final'!$R$36),"")</f>
        <v/>
      </c>
      <c r="R20" s="64" t="str">
        <f>IF(AND('Mapa final'!$AB$37="Alta",'Mapa final'!$AD$37="Menor"),CONCATENATE("R5C",'Mapa final'!$R$37),"")</f>
        <v/>
      </c>
      <c r="S20" s="64" t="str">
        <f>IF(AND('Mapa final'!$AB$38="Alta",'Mapa final'!$AD$38="Menor"),CONCATENATE("R5C",'Mapa final'!$R$38),"")</f>
        <v/>
      </c>
      <c r="T20" s="64" t="str">
        <f>IF(AND('Mapa final'!$AB$39="Alta",'Mapa final'!$AD$39="Menor"),CONCATENATE("R5C",'Mapa final'!$R$39),"")</f>
        <v/>
      </c>
      <c r="U20" s="65" t="str">
        <f>IF(AND('Mapa final'!$AB$40="Alta",'Mapa final'!$AD$40="Menor"),CONCATENATE("R5C",'Mapa final'!$R$40),"")</f>
        <v/>
      </c>
      <c r="V20" s="48" t="str">
        <f>IF(AND('Mapa final'!$AB$35="Alta",'Mapa final'!$AD$35="Moderado"),CONCATENATE("R5C",'Mapa final'!$R$35),"")</f>
        <v/>
      </c>
      <c r="W20" s="49" t="str">
        <f>IF(AND('Mapa final'!$AB$36="Alta",'Mapa final'!$AD$36="Moderado"),CONCATENATE("R5C",'Mapa final'!$R$36),"")</f>
        <v/>
      </c>
      <c r="X20" s="49" t="str">
        <f>IF(AND('Mapa final'!$AB$37="Alta",'Mapa final'!$AD$37="Moderado"),CONCATENATE("R5C",'Mapa final'!$R$37),"")</f>
        <v/>
      </c>
      <c r="Y20" s="49" t="str">
        <f>IF(AND('Mapa final'!$AB$38="Alta",'Mapa final'!$AD$38="Moderado"),CONCATENATE("R5C",'Mapa final'!$R$38),"")</f>
        <v/>
      </c>
      <c r="Z20" s="49" t="str">
        <f>IF(AND('Mapa final'!$AB$39="Alta",'Mapa final'!$AD$39="Moderado"),CONCATENATE("R5C",'Mapa final'!$R$39),"")</f>
        <v/>
      </c>
      <c r="AA20" s="50" t="str">
        <f>IF(AND('Mapa final'!$AB$40="Alta",'Mapa final'!$AD$40="Moderado"),CONCATENATE("R5C",'Mapa final'!$R$40),"")</f>
        <v/>
      </c>
      <c r="AB20" s="48" t="str">
        <f>IF(AND('Mapa final'!$AB$35="Alta",'Mapa final'!$AD$35="Mayor"),CONCATENATE("R5C",'Mapa final'!$R$35),"")</f>
        <v/>
      </c>
      <c r="AC20" s="49" t="str">
        <f>IF(AND('Mapa final'!$AB$36="Alta",'Mapa final'!$AD$36="Mayor"),CONCATENATE("R5C",'Mapa final'!$R$36),"")</f>
        <v/>
      </c>
      <c r="AD20" s="49" t="str">
        <f>IF(AND('Mapa final'!$AB$37="Alta",'Mapa final'!$AD$37="Mayor"),CONCATENATE("R5C",'Mapa final'!$R$37),"")</f>
        <v/>
      </c>
      <c r="AE20" s="49" t="str">
        <f>IF(AND('Mapa final'!$AB$38="Alta",'Mapa final'!$AD$38="Mayor"),CONCATENATE("R5C",'Mapa final'!$R$38),"")</f>
        <v/>
      </c>
      <c r="AF20" s="49" t="str">
        <f>IF(AND('Mapa final'!$AB$39="Alta",'Mapa final'!$AD$39="Mayor"),CONCATENATE("R5C",'Mapa final'!$R$39),"")</f>
        <v/>
      </c>
      <c r="AG20" s="50" t="str">
        <f>IF(AND('Mapa final'!$AB$40="Alta",'Mapa final'!$AD$40="Mayor"),CONCATENATE("R5C",'Mapa final'!$R$40),"")</f>
        <v/>
      </c>
      <c r="AH20" s="51" t="str">
        <f>IF(AND('Mapa final'!$AB$35="Alta",'Mapa final'!$AD$35="Catastrófico"),CONCATENATE("R5C",'Mapa final'!$R$35),"")</f>
        <v/>
      </c>
      <c r="AI20" s="52" t="str">
        <f>IF(AND('Mapa final'!$AB$36="Alta",'Mapa final'!$AD$36="Catastrófico"),CONCATENATE("R5C",'Mapa final'!$R$36),"")</f>
        <v/>
      </c>
      <c r="AJ20" s="52" t="str">
        <f>IF(AND('Mapa final'!$AB$37="Alta",'Mapa final'!$AD$37="Catastrófico"),CONCATENATE("R5C",'Mapa final'!$R$37),"")</f>
        <v/>
      </c>
      <c r="AK20" s="52" t="str">
        <f>IF(AND('Mapa final'!$AB$38="Alta",'Mapa final'!$AD$38="Catastrófico"),CONCATENATE("R5C",'Mapa final'!$R$38),"")</f>
        <v/>
      </c>
      <c r="AL20" s="52" t="str">
        <f>IF(AND('Mapa final'!$AB$39="Alta",'Mapa final'!$AD$39="Catastrófico"),CONCATENATE("R5C",'Mapa final'!$R$39),"")</f>
        <v/>
      </c>
      <c r="AM20" s="53" t="str">
        <f>IF(AND('Mapa final'!$AB$40="Alta",'Mapa final'!$AD$40="Catastrófico"),CONCATENATE("R5C",'Mapa final'!$R$40),"")</f>
        <v/>
      </c>
      <c r="AN20" s="79"/>
      <c r="AO20" s="399"/>
      <c r="AP20" s="400"/>
      <c r="AQ20" s="400"/>
      <c r="AR20" s="400"/>
      <c r="AS20" s="400"/>
      <c r="AT20" s="401"/>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row>
    <row r="21" spans="1:76" ht="15" customHeight="1" x14ac:dyDescent="0.25">
      <c r="A21" s="79"/>
      <c r="B21" s="310"/>
      <c r="C21" s="310"/>
      <c r="D21" s="311"/>
      <c r="E21" s="409"/>
      <c r="F21" s="408"/>
      <c r="G21" s="408"/>
      <c r="H21" s="408"/>
      <c r="I21" s="408"/>
      <c r="J21" s="63" t="str">
        <f>IF(AND('Mapa final'!$AB$41="Alta",'Mapa final'!$AD$41="Leve"),CONCATENATE("R6C",'Mapa final'!$R$41),"")</f>
        <v/>
      </c>
      <c r="K21" s="64" t="str">
        <f>IF(AND('Mapa final'!$AB$42="Alta",'Mapa final'!$AD$42="Leve"),CONCATENATE("R6C",'Mapa final'!$R$42),"")</f>
        <v/>
      </c>
      <c r="L21" s="64" t="str">
        <f>IF(AND('Mapa final'!$AB$43="Alta",'Mapa final'!$AD$43="Leve"),CONCATENATE("R6C",'Mapa final'!$R$43),"")</f>
        <v/>
      </c>
      <c r="M21" s="64" t="str">
        <f>IF(AND('Mapa final'!$AB$44="Alta",'Mapa final'!$AD$44="Leve"),CONCATENATE("R6C",'Mapa final'!$R$44),"")</f>
        <v/>
      </c>
      <c r="N21" s="64" t="str">
        <f>IF(AND('Mapa final'!$AB$45="Alta",'Mapa final'!$AD$45="Leve"),CONCATENATE("R6C",'Mapa final'!$R$45),"")</f>
        <v/>
      </c>
      <c r="O21" s="65" t="str">
        <f>IF(AND('Mapa final'!$AB$46="Alta",'Mapa final'!$AD$46="Leve"),CONCATENATE("R6C",'Mapa final'!$R$46),"")</f>
        <v/>
      </c>
      <c r="P21" s="63" t="str">
        <f>IF(AND('Mapa final'!$AB$41="Alta",'Mapa final'!$AD$41="Menor"),CONCATENATE("R6C",'Mapa final'!$R$41),"")</f>
        <v/>
      </c>
      <c r="Q21" s="64" t="str">
        <f>IF(AND('Mapa final'!$AB$42="Alta",'Mapa final'!$AD$42="Menor"),CONCATENATE("R6C",'Mapa final'!$R$42),"")</f>
        <v/>
      </c>
      <c r="R21" s="64" t="str">
        <f>IF(AND('Mapa final'!$AB$43="Alta",'Mapa final'!$AD$43="Menor"),CONCATENATE("R6C",'Mapa final'!$R$43),"")</f>
        <v/>
      </c>
      <c r="S21" s="64" t="str">
        <f>IF(AND('Mapa final'!$AB$44="Alta",'Mapa final'!$AD$44="Menor"),CONCATENATE("R6C",'Mapa final'!$R$44),"")</f>
        <v/>
      </c>
      <c r="T21" s="64" t="str">
        <f>IF(AND('Mapa final'!$AB$45="Alta",'Mapa final'!$AD$45="Menor"),CONCATENATE("R6C",'Mapa final'!$R$45),"")</f>
        <v/>
      </c>
      <c r="U21" s="65" t="str">
        <f>IF(AND('Mapa final'!$AB$46="Alta",'Mapa final'!$AD$46="Menor"),CONCATENATE("R6C",'Mapa final'!$R$46),"")</f>
        <v/>
      </c>
      <c r="V21" s="48" t="str">
        <f>IF(AND('Mapa final'!$AB$41="Alta",'Mapa final'!$AD$41="Moderado"),CONCATENATE("R6C",'Mapa final'!$R$41),"")</f>
        <v/>
      </c>
      <c r="W21" s="49" t="str">
        <f>IF(AND('Mapa final'!$AB$42="Alta",'Mapa final'!$AD$42="Moderado"),CONCATENATE("R6C",'Mapa final'!$R$42),"")</f>
        <v/>
      </c>
      <c r="X21" s="49" t="str">
        <f>IF(AND('Mapa final'!$AB$43="Alta",'Mapa final'!$AD$43="Moderado"),CONCATENATE("R6C",'Mapa final'!$R$43),"")</f>
        <v/>
      </c>
      <c r="Y21" s="49" t="str">
        <f>IF(AND('Mapa final'!$AB$44="Alta",'Mapa final'!$AD$44="Moderado"),CONCATENATE("R6C",'Mapa final'!$R$44),"")</f>
        <v/>
      </c>
      <c r="Z21" s="49" t="str">
        <f>IF(AND('Mapa final'!$AB$45="Alta",'Mapa final'!$AD$45="Moderado"),CONCATENATE("R6C",'Mapa final'!$R$45),"")</f>
        <v/>
      </c>
      <c r="AA21" s="50" t="str">
        <f>IF(AND('Mapa final'!$AB$46="Alta",'Mapa final'!$AD$46="Moderado"),CONCATENATE("R6C",'Mapa final'!$R$46),"")</f>
        <v/>
      </c>
      <c r="AB21" s="48" t="str">
        <f>IF(AND('Mapa final'!$AB$41="Alta",'Mapa final'!$AD$41="Mayor"),CONCATENATE("R6C",'Mapa final'!$R$41),"")</f>
        <v/>
      </c>
      <c r="AC21" s="49" t="str">
        <f>IF(AND('Mapa final'!$AB$42="Alta",'Mapa final'!$AD$42="Mayor"),CONCATENATE("R6C",'Mapa final'!$R$42),"")</f>
        <v/>
      </c>
      <c r="AD21" s="49" t="str">
        <f>IF(AND('Mapa final'!$AB$43="Alta",'Mapa final'!$AD$43="Mayor"),CONCATENATE("R6C",'Mapa final'!$R$43),"")</f>
        <v/>
      </c>
      <c r="AE21" s="49" t="str">
        <f>IF(AND('Mapa final'!$AB$44="Alta",'Mapa final'!$AD$44="Mayor"),CONCATENATE("R6C",'Mapa final'!$R$44),"")</f>
        <v/>
      </c>
      <c r="AF21" s="49" t="str">
        <f>IF(AND('Mapa final'!$AB$45="Alta",'Mapa final'!$AD$45="Mayor"),CONCATENATE("R6C",'Mapa final'!$R$45),"")</f>
        <v/>
      </c>
      <c r="AG21" s="50" t="str">
        <f>IF(AND('Mapa final'!$AB$46="Alta",'Mapa final'!$AD$46="Mayor"),CONCATENATE("R6C",'Mapa final'!$R$46),"")</f>
        <v/>
      </c>
      <c r="AH21" s="51" t="str">
        <f>IF(AND('Mapa final'!$AB$41="Alta",'Mapa final'!$AD$41="Catastrófico"),CONCATENATE("R6C",'Mapa final'!$R$41),"")</f>
        <v/>
      </c>
      <c r="AI21" s="52" t="str">
        <f>IF(AND('Mapa final'!$AB$42="Alta",'Mapa final'!$AD$42="Catastrófico"),CONCATENATE("R6C",'Mapa final'!$R$42),"")</f>
        <v/>
      </c>
      <c r="AJ21" s="52" t="str">
        <f>IF(AND('Mapa final'!$AB$43="Alta",'Mapa final'!$AD$43="Catastrófico"),CONCATENATE("R6C",'Mapa final'!$R$43),"")</f>
        <v/>
      </c>
      <c r="AK21" s="52" t="str">
        <f>IF(AND('Mapa final'!$AB$44="Alta",'Mapa final'!$AD$44="Catastrófico"),CONCATENATE("R6C",'Mapa final'!$R$44),"")</f>
        <v/>
      </c>
      <c r="AL21" s="52" t="str">
        <f>IF(AND('Mapa final'!$AB$45="Alta",'Mapa final'!$AD$45="Catastrófico"),CONCATENATE("R6C",'Mapa final'!$R$45),"")</f>
        <v/>
      </c>
      <c r="AM21" s="53" t="str">
        <f>IF(AND('Mapa final'!$AB$46="Alta",'Mapa final'!$AD$46="Catastrófico"),CONCATENATE("R6C",'Mapa final'!$R$46),"")</f>
        <v/>
      </c>
      <c r="AN21" s="79"/>
      <c r="AO21" s="399"/>
      <c r="AP21" s="400"/>
      <c r="AQ21" s="400"/>
      <c r="AR21" s="400"/>
      <c r="AS21" s="400"/>
      <c r="AT21" s="401"/>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row>
    <row r="22" spans="1:76" ht="15" customHeight="1" x14ac:dyDescent="0.25">
      <c r="A22" s="79"/>
      <c r="B22" s="310"/>
      <c r="C22" s="310"/>
      <c r="D22" s="311"/>
      <c r="E22" s="409"/>
      <c r="F22" s="408"/>
      <c r="G22" s="408"/>
      <c r="H22" s="408"/>
      <c r="I22" s="408"/>
      <c r="J22" s="63" t="str">
        <f>IF(AND('Mapa final'!$AB$47="Alta",'Mapa final'!$AD$47="Leve"),CONCATENATE("R7C",'Mapa final'!$R$47),"")</f>
        <v/>
      </c>
      <c r="K22" s="64" t="str">
        <f>IF(AND('Mapa final'!$AB$48="Alta",'Mapa final'!$AD$48="Leve"),CONCATENATE("R7C",'Mapa final'!$R$48),"")</f>
        <v/>
      </c>
      <c r="L22" s="64" t="str">
        <f>IF(AND('Mapa final'!$AB$49="Alta",'Mapa final'!$AD$49="Leve"),CONCATENATE("R7C",'Mapa final'!$R$49),"")</f>
        <v/>
      </c>
      <c r="M22" s="64" t="str">
        <f>IF(AND('Mapa final'!$AB$50="Alta",'Mapa final'!$AD$50="Leve"),CONCATENATE("R7C",'Mapa final'!$R$50),"")</f>
        <v/>
      </c>
      <c r="N22" s="64" t="str">
        <f>IF(AND('Mapa final'!$AB$51="Alta",'Mapa final'!$AD$51="Leve"),CONCATENATE("R7C",'Mapa final'!$R$51),"")</f>
        <v/>
      </c>
      <c r="O22" s="65" t="str">
        <f>IF(AND('Mapa final'!$AB$52="Alta",'Mapa final'!$AD$52="Leve"),CONCATENATE("R7C",'Mapa final'!$R$52),"")</f>
        <v/>
      </c>
      <c r="P22" s="63" t="str">
        <f>IF(AND('Mapa final'!$AB$47="Alta",'Mapa final'!$AD$47="Menor"),CONCATENATE("R7C",'Mapa final'!$R$47),"")</f>
        <v/>
      </c>
      <c r="Q22" s="64" t="str">
        <f>IF(AND('Mapa final'!$AB$48="Alta",'Mapa final'!$AD$48="Menor"),CONCATENATE("R7C",'Mapa final'!$R$48),"")</f>
        <v/>
      </c>
      <c r="R22" s="64" t="str">
        <f>IF(AND('Mapa final'!$AB$49="Alta",'Mapa final'!$AD$49="Menor"),CONCATENATE("R7C",'Mapa final'!$R$49),"")</f>
        <v/>
      </c>
      <c r="S22" s="64" t="str">
        <f>IF(AND('Mapa final'!$AB$50="Alta",'Mapa final'!$AD$50="Menor"),CONCATENATE("R7C",'Mapa final'!$R$50),"")</f>
        <v/>
      </c>
      <c r="T22" s="64" t="str">
        <f>IF(AND('Mapa final'!$AB$51="Alta",'Mapa final'!$AD$51="Menor"),CONCATENATE("R7C",'Mapa final'!$R$51),"")</f>
        <v/>
      </c>
      <c r="U22" s="65" t="str">
        <f>IF(AND('Mapa final'!$AB$52="Alta",'Mapa final'!$AD$52="Menor"),CONCATENATE("R7C",'Mapa final'!$R$52),"")</f>
        <v/>
      </c>
      <c r="V22" s="48" t="str">
        <f>IF(AND('Mapa final'!$AB$47="Alta",'Mapa final'!$AD$47="Moderado"),CONCATENATE("R7C",'Mapa final'!$R$47),"")</f>
        <v/>
      </c>
      <c r="W22" s="49" t="str">
        <f>IF(AND('Mapa final'!$AB$48="Alta",'Mapa final'!$AD$48="Moderado"),CONCATENATE("R7C",'Mapa final'!$R$48),"")</f>
        <v/>
      </c>
      <c r="X22" s="49" t="str">
        <f>IF(AND('Mapa final'!$AB$49="Alta",'Mapa final'!$AD$49="Moderado"),CONCATENATE("R7C",'Mapa final'!$R$49),"")</f>
        <v/>
      </c>
      <c r="Y22" s="49" t="str">
        <f>IF(AND('Mapa final'!$AB$50="Alta",'Mapa final'!$AD$50="Moderado"),CONCATENATE("R7C",'Mapa final'!$R$50),"")</f>
        <v/>
      </c>
      <c r="Z22" s="49" t="str">
        <f>IF(AND('Mapa final'!$AB$51="Alta",'Mapa final'!$AD$51="Moderado"),CONCATENATE("R7C",'Mapa final'!$R$51),"")</f>
        <v/>
      </c>
      <c r="AA22" s="50" t="str">
        <f>IF(AND('Mapa final'!$AB$52="Alta",'Mapa final'!$AD$52="Moderado"),CONCATENATE("R7C",'Mapa final'!$R$52),"")</f>
        <v/>
      </c>
      <c r="AB22" s="48" t="str">
        <f>IF(AND('Mapa final'!$AB$47="Alta",'Mapa final'!$AD$47="Mayor"),CONCATENATE("R7C",'Mapa final'!$R$47),"")</f>
        <v/>
      </c>
      <c r="AC22" s="49" t="str">
        <f>IF(AND('Mapa final'!$AB$48="Alta",'Mapa final'!$AD$48="Mayor"),CONCATENATE("R7C",'Mapa final'!$R$48),"")</f>
        <v/>
      </c>
      <c r="AD22" s="49" t="str">
        <f>IF(AND('Mapa final'!$AB$49="Alta",'Mapa final'!$AD$49="Mayor"),CONCATENATE("R7C",'Mapa final'!$R$49),"")</f>
        <v/>
      </c>
      <c r="AE22" s="49" t="str">
        <f>IF(AND('Mapa final'!$AB$50="Alta",'Mapa final'!$AD$50="Mayor"),CONCATENATE("R7C",'Mapa final'!$R$50),"")</f>
        <v/>
      </c>
      <c r="AF22" s="49" t="str">
        <f>IF(AND('Mapa final'!$AB$51="Alta",'Mapa final'!$AD$51="Mayor"),CONCATENATE("R7C",'Mapa final'!$R$51),"")</f>
        <v/>
      </c>
      <c r="AG22" s="50" t="str">
        <f>IF(AND('Mapa final'!$AB$52="Alta",'Mapa final'!$AD$52="Mayor"),CONCATENATE("R7C",'Mapa final'!$R$52),"")</f>
        <v/>
      </c>
      <c r="AH22" s="51" t="str">
        <f>IF(AND('Mapa final'!$AB$47="Alta",'Mapa final'!$AD$47="Catastrófico"),CONCATENATE("R7C",'Mapa final'!$R$47),"")</f>
        <v/>
      </c>
      <c r="AI22" s="52" t="str">
        <f>IF(AND('Mapa final'!$AB$48="Alta",'Mapa final'!$AD$48="Catastrófico"),CONCATENATE("R7C",'Mapa final'!$R$48),"")</f>
        <v/>
      </c>
      <c r="AJ22" s="52" t="str">
        <f>IF(AND('Mapa final'!$AB$49="Alta",'Mapa final'!$AD$49="Catastrófico"),CONCATENATE("R7C",'Mapa final'!$R$49),"")</f>
        <v/>
      </c>
      <c r="AK22" s="52" t="str">
        <f>IF(AND('Mapa final'!$AB$50="Alta",'Mapa final'!$AD$50="Catastrófico"),CONCATENATE("R7C",'Mapa final'!$R$50),"")</f>
        <v/>
      </c>
      <c r="AL22" s="52" t="str">
        <f>IF(AND('Mapa final'!$AB$51="Alta",'Mapa final'!$AD$51="Catastrófico"),CONCATENATE("R7C",'Mapa final'!$R$51),"")</f>
        <v/>
      </c>
      <c r="AM22" s="53" t="str">
        <f>IF(AND('Mapa final'!$AB$52="Alta",'Mapa final'!$AD$52="Catastrófico"),CONCATENATE("R7C",'Mapa final'!$R$52),"")</f>
        <v/>
      </c>
      <c r="AN22" s="79"/>
      <c r="AO22" s="399"/>
      <c r="AP22" s="400"/>
      <c r="AQ22" s="400"/>
      <c r="AR22" s="400"/>
      <c r="AS22" s="400"/>
      <c r="AT22" s="401"/>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row>
    <row r="23" spans="1:76" ht="15" customHeight="1" x14ac:dyDescent="0.25">
      <c r="A23" s="79"/>
      <c r="B23" s="310"/>
      <c r="C23" s="310"/>
      <c r="D23" s="311"/>
      <c r="E23" s="409"/>
      <c r="F23" s="408"/>
      <c r="G23" s="408"/>
      <c r="H23" s="408"/>
      <c r="I23" s="408"/>
      <c r="J23" s="63" t="str">
        <f>IF(AND('Mapa final'!$AB$53="Alta",'Mapa final'!$AD$53="Leve"),CONCATENATE("R8C",'Mapa final'!$R$53),"")</f>
        <v/>
      </c>
      <c r="K23" s="64" t="str">
        <f>IF(AND('Mapa final'!$AB$54="Alta",'Mapa final'!$AD$54="Leve"),CONCATENATE("R8C",'Mapa final'!$R$54),"")</f>
        <v/>
      </c>
      <c r="L23" s="64" t="str">
        <f>IF(AND('Mapa final'!$AB$55="Alta",'Mapa final'!$AD$55="Leve"),CONCATENATE("R8C",'Mapa final'!$R$55),"")</f>
        <v/>
      </c>
      <c r="M23" s="64" t="str">
        <f>IF(AND('Mapa final'!$AB$56="Alta",'Mapa final'!$AD$56="Leve"),CONCATENATE("R8C",'Mapa final'!$R$56),"")</f>
        <v/>
      </c>
      <c r="N23" s="64" t="str">
        <f>IF(AND('Mapa final'!$AB$57="Alta",'Mapa final'!$AD$57="Leve"),CONCATENATE("R8C",'Mapa final'!$R$57),"")</f>
        <v/>
      </c>
      <c r="O23" s="65" t="str">
        <f>IF(AND('Mapa final'!$AB$58="Alta",'Mapa final'!$AD$58="Leve"),CONCATENATE("R8C",'Mapa final'!$R$58),"")</f>
        <v/>
      </c>
      <c r="P23" s="63" t="str">
        <f>IF(AND('Mapa final'!$AB$53="Alta",'Mapa final'!$AD$53="Menor"),CONCATENATE("R8C",'Mapa final'!$R$53),"")</f>
        <v/>
      </c>
      <c r="Q23" s="64" t="str">
        <f>IF(AND('Mapa final'!$AB$54="Alta",'Mapa final'!$AD$54="Menor"),CONCATENATE("R8C",'Mapa final'!$R$54),"")</f>
        <v/>
      </c>
      <c r="R23" s="64" t="str">
        <f>IF(AND('Mapa final'!$AB$55="Alta",'Mapa final'!$AD$55="Menor"),CONCATENATE("R8C",'Mapa final'!$R$55),"")</f>
        <v/>
      </c>
      <c r="S23" s="64" t="str">
        <f>IF(AND('Mapa final'!$AB$56="Alta",'Mapa final'!$AD$56="Menor"),CONCATENATE("R8C",'Mapa final'!$R$56),"")</f>
        <v/>
      </c>
      <c r="T23" s="64" t="str">
        <f>IF(AND('Mapa final'!$AB$57="Alta",'Mapa final'!$AD$57="Menor"),CONCATENATE("R8C",'Mapa final'!$R$57),"")</f>
        <v/>
      </c>
      <c r="U23" s="65" t="str">
        <f>IF(AND('Mapa final'!$AB$58="Alta",'Mapa final'!$AD$58="Menor"),CONCATENATE("R8C",'Mapa final'!$R$58),"")</f>
        <v/>
      </c>
      <c r="V23" s="48" t="str">
        <f>IF(AND('Mapa final'!$AB$53="Alta",'Mapa final'!$AD$53="Moderado"),CONCATENATE("R8C",'Mapa final'!$R$53),"")</f>
        <v/>
      </c>
      <c r="W23" s="49" t="str">
        <f>IF(AND('Mapa final'!$AB$54="Alta",'Mapa final'!$AD$54="Moderado"),CONCATENATE("R8C",'Mapa final'!$R$54),"")</f>
        <v/>
      </c>
      <c r="X23" s="49" t="str">
        <f>IF(AND('Mapa final'!$AB$55="Alta",'Mapa final'!$AD$55="Moderado"),CONCATENATE("R8C",'Mapa final'!$R$55),"")</f>
        <v/>
      </c>
      <c r="Y23" s="49" t="str">
        <f>IF(AND('Mapa final'!$AB$56="Alta",'Mapa final'!$AD$56="Moderado"),CONCATENATE("R8C",'Mapa final'!$R$56),"")</f>
        <v/>
      </c>
      <c r="Z23" s="49" t="str">
        <f>IF(AND('Mapa final'!$AB$57="Alta",'Mapa final'!$AD$57="Moderado"),CONCATENATE("R8C",'Mapa final'!$R$57),"")</f>
        <v/>
      </c>
      <c r="AA23" s="50" t="str">
        <f>IF(AND('Mapa final'!$AB$58="Alta",'Mapa final'!$AD$58="Moderado"),CONCATENATE("R8C",'Mapa final'!$R$58),"")</f>
        <v/>
      </c>
      <c r="AB23" s="48" t="str">
        <f>IF(AND('Mapa final'!$AB$53="Alta",'Mapa final'!$AD$53="Mayor"),CONCATENATE("R8C",'Mapa final'!$R$53),"")</f>
        <v/>
      </c>
      <c r="AC23" s="49" t="str">
        <f>IF(AND('Mapa final'!$AB$54="Alta",'Mapa final'!$AD$54="Mayor"),CONCATENATE("R8C",'Mapa final'!$R$54),"")</f>
        <v/>
      </c>
      <c r="AD23" s="49" t="str">
        <f>IF(AND('Mapa final'!$AB$55="Alta",'Mapa final'!$AD$55="Mayor"),CONCATENATE("R8C",'Mapa final'!$R$55),"")</f>
        <v/>
      </c>
      <c r="AE23" s="49" t="str">
        <f>IF(AND('Mapa final'!$AB$56="Alta",'Mapa final'!$AD$56="Mayor"),CONCATENATE("R8C",'Mapa final'!$R$56),"")</f>
        <v/>
      </c>
      <c r="AF23" s="49" t="str">
        <f>IF(AND('Mapa final'!$AB$57="Alta",'Mapa final'!$AD$57="Mayor"),CONCATENATE("R8C",'Mapa final'!$R$57),"")</f>
        <v/>
      </c>
      <c r="AG23" s="50" t="str">
        <f>IF(AND('Mapa final'!$AB$58="Alta",'Mapa final'!$AD$58="Mayor"),CONCATENATE("R8C",'Mapa final'!$R$58),"")</f>
        <v/>
      </c>
      <c r="AH23" s="51" t="str">
        <f>IF(AND('Mapa final'!$AB$53="Alta",'Mapa final'!$AD$53="Catastrófico"),CONCATENATE("R8C",'Mapa final'!$R$53),"")</f>
        <v/>
      </c>
      <c r="AI23" s="52" t="str">
        <f>IF(AND('Mapa final'!$AB$54="Alta",'Mapa final'!$AD$54="Catastrófico"),CONCATENATE("R8C",'Mapa final'!$R$54),"")</f>
        <v/>
      </c>
      <c r="AJ23" s="52" t="str">
        <f>IF(AND('Mapa final'!$AB$55="Alta",'Mapa final'!$AD$55="Catastrófico"),CONCATENATE("R8C",'Mapa final'!$R$55),"")</f>
        <v/>
      </c>
      <c r="AK23" s="52" t="str">
        <f>IF(AND('Mapa final'!$AB$56="Alta",'Mapa final'!$AD$56="Catastrófico"),CONCATENATE("R8C",'Mapa final'!$R$56),"")</f>
        <v/>
      </c>
      <c r="AL23" s="52" t="str">
        <f>IF(AND('Mapa final'!$AB$57="Alta",'Mapa final'!$AD$57="Catastrófico"),CONCATENATE("R8C",'Mapa final'!$R$57),"")</f>
        <v/>
      </c>
      <c r="AM23" s="53" t="str">
        <f>IF(AND('Mapa final'!$AB$58="Alta",'Mapa final'!$AD$58="Catastrófico"),CONCATENATE("R8C",'Mapa final'!$R$58),"")</f>
        <v/>
      </c>
      <c r="AN23" s="79"/>
      <c r="AO23" s="399"/>
      <c r="AP23" s="400"/>
      <c r="AQ23" s="400"/>
      <c r="AR23" s="400"/>
      <c r="AS23" s="400"/>
      <c r="AT23" s="401"/>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row>
    <row r="24" spans="1:76" ht="15" customHeight="1" x14ac:dyDescent="0.25">
      <c r="A24" s="79"/>
      <c r="B24" s="310"/>
      <c r="C24" s="310"/>
      <c r="D24" s="311"/>
      <c r="E24" s="409"/>
      <c r="F24" s="408"/>
      <c r="G24" s="408"/>
      <c r="H24" s="408"/>
      <c r="I24" s="408"/>
      <c r="J24" s="63" t="str">
        <f>IF(AND('Mapa final'!$AB$59="Alta",'Mapa final'!$AD$59="Leve"),CONCATENATE("R9C",'Mapa final'!$R$59),"")</f>
        <v/>
      </c>
      <c r="K24" s="64" t="str">
        <f>IF(AND('Mapa final'!$AB$60="Alta",'Mapa final'!$AD$60="Leve"),CONCATENATE("R9C",'Mapa final'!$R$60),"")</f>
        <v/>
      </c>
      <c r="L24" s="64" t="str">
        <f>IF(AND('Mapa final'!$AB$61="Alta",'Mapa final'!$AD$61="Leve"),CONCATENATE("R9C",'Mapa final'!$R$61),"")</f>
        <v/>
      </c>
      <c r="M24" s="64" t="str">
        <f>IF(AND('Mapa final'!$AB$62="Alta",'Mapa final'!$AD$62="Leve"),CONCATENATE("R9C",'Mapa final'!$R$62),"")</f>
        <v/>
      </c>
      <c r="N24" s="64" t="str">
        <f>IF(AND('Mapa final'!$AB$63="Alta",'Mapa final'!$AD$63="Leve"),CONCATENATE("R9C",'Mapa final'!$R$63),"")</f>
        <v/>
      </c>
      <c r="O24" s="65" t="str">
        <f>IF(AND('Mapa final'!$AB$64="Alta",'Mapa final'!$AD$64="Leve"),CONCATENATE("R9C",'Mapa final'!$R$64),"")</f>
        <v/>
      </c>
      <c r="P24" s="63" t="str">
        <f>IF(AND('Mapa final'!$AB$59="Alta",'Mapa final'!$AD$59="Menor"),CONCATENATE("R9C",'Mapa final'!$R$59),"")</f>
        <v/>
      </c>
      <c r="Q24" s="64" t="str">
        <f>IF(AND('Mapa final'!$AB$60="Alta",'Mapa final'!$AD$60="Menor"),CONCATENATE("R9C",'Mapa final'!$R$60),"")</f>
        <v/>
      </c>
      <c r="R24" s="64" t="str">
        <f>IF(AND('Mapa final'!$AB$61="Alta",'Mapa final'!$AD$61="Menor"),CONCATENATE("R9C",'Mapa final'!$R$61),"")</f>
        <v/>
      </c>
      <c r="S24" s="64" t="str">
        <f>IF(AND('Mapa final'!$AB$62="Alta",'Mapa final'!$AD$62="Menor"),CONCATENATE("R9C",'Mapa final'!$R$62),"")</f>
        <v/>
      </c>
      <c r="T24" s="64" t="str">
        <f>IF(AND('Mapa final'!$AB$63="Alta",'Mapa final'!$AD$63="Menor"),CONCATENATE("R9C",'Mapa final'!$R$63),"")</f>
        <v/>
      </c>
      <c r="U24" s="65" t="str">
        <f>IF(AND('Mapa final'!$AB$64="Alta",'Mapa final'!$AD$64="Menor"),CONCATENATE("R9C",'Mapa final'!$R$64),"")</f>
        <v/>
      </c>
      <c r="V24" s="48" t="str">
        <f>IF(AND('Mapa final'!$AB$59="Alta",'Mapa final'!$AD$59="Moderado"),CONCATENATE("R9C",'Mapa final'!$R$59),"")</f>
        <v/>
      </c>
      <c r="W24" s="49" t="str">
        <f>IF(AND('Mapa final'!$AB$60="Alta",'Mapa final'!$AD$60="Moderado"),CONCATENATE("R9C",'Mapa final'!$R$60),"")</f>
        <v/>
      </c>
      <c r="X24" s="49" t="str">
        <f>IF(AND('Mapa final'!$AB$61="Alta",'Mapa final'!$AD$61="Moderado"),CONCATENATE("R9C",'Mapa final'!$R$61),"")</f>
        <v/>
      </c>
      <c r="Y24" s="49" t="str">
        <f>IF(AND('Mapa final'!$AB$62="Alta",'Mapa final'!$AD$62="Moderado"),CONCATENATE("R9C",'Mapa final'!$R$62),"")</f>
        <v/>
      </c>
      <c r="Z24" s="49" t="str">
        <f>IF(AND('Mapa final'!$AB$63="Alta",'Mapa final'!$AD$63="Moderado"),CONCATENATE("R9C",'Mapa final'!$R$63),"")</f>
        <v/>
      </c>
      <c r="AA24" s="50" t="str">
        <f>IF(AND('Mapa final'!$AB$64="Alta",'Mapa final'!$AD$64="Moderado"),CONCATENATE("R9C",'Mapa final'!$R$64),"")</f>
        <v/>
      </c>
      <c r="AB24" s="48" t="str">
        <f>IF(AND('Mapa final'!$AB$59="Alta",'Mapa final'!$AD$59="Mayor"),CONCATENATE("R9C",'Mapa final'!$R$59),"")</f>
        <v/>
      </c>
      <c r="AC24" s="49" t="str">
        <f>IF(AND('Mapa final'!$AB$60="Alta",'Mapa final'!$AD$60="Mayor"),CONCATENATE("R9C",'Mapa final'!$R$60),"")</f>
        <v/>
      </c>
      <c r="AD24" s="49" t="str">
        <f>IF(AND('Mapa final'!$AB$61="Alta",'Mapa final'!$AD$61="Mayor"),CONCATENATE("R9C",'Mapa final'!$R$61),"")</f>
        <v/>
      </c>
      <c r="AE24" s="49" t="str">
        <f>IF(AND('Mapa final'!$AB$62="Alta",'Mapa final'!$AD$62="Mayor"),CONCATENATE("R9C",'Mapa final'!$R$62),"")</f>
        <v/>
      </c>
      <c r="AF24" s="49" t="str">
        <f>IF(AND('Mapa final'!$AB$63="Alta",'Mapa final'!$AD$63="Mayor"),CONCATENATE("R9C",'Mapa final'!$R$63),"")</f>
        <v/>
      </c>
      <c r="AG24" s="50" t="str">
        <f>IF(AND('Mapa final'!$AB$64="Alta",'Mapa final'!$AD$64="Mayor"),CONCATENATE("R9C",'Mapa final'!$R$64),"")</f>
        <v/>
      </c>
      <c r="AH24" s="51" t="str">
        <f>IF(AND('Mapa final'!$AB$59="Alta",'Mapa final'!$AD$59="Catastrófico"),CONCATENATE("R9C",'Mapa final'!$R$59),"")</f>
        <v/>
      </c>
      <c r="AI24" s="52" t="str">
        <f>IF(AND('Mapa final'!$AB$60="Alta",'Mapa final'!$AD$60="Catastrófico"),CONCATENATE("R9C",'Mapa final'!$R$60),"")</f>
        <v/>
      </c>
      <c r="AJ24" s="52" t="str">
        <f>IF(AND('Mapa final'!$AB$61="Alta",'Mapa final'!$AD$61="Catastrófico"),CONCATENATE("R9C",'Mapa final'!$R$61),"")</f>
        <v/>
      </c>
      <c r="AK24" s="52" t="str">
        <f>IF(AND('Mapa final'!$AB$62="Alta",'Mapa final'!$AD$62="Catastrófico"),CONCATENATE("R9C",'Mapa final'!$R$62),"")</f>
        <v/>
      </c>
      <c r="AL24" s="52" t="str">
        <f>IF(AND('Mapa final'!$AB$63="Alta",'Mapa final'!$AD$63="Catastrófico"),CONCATENATE("R9C",'Mapa final'!$R$63),"")</f>
        <v/>
      </c>
      <c r="AM24" s="53" t="str">
        <f>IF(AND('Mapa final'!$AB$64="Alta",'Mapa final'!$AD$64="Catastrófico"),CONCATENATE("R9C",'Mapa final'!$R$64),"")</f>
        <v/>
      </c>
      <c r="AN24" s="79"/>
      <c r="AO24" s="399"/>
      <c r="AP24" s="400"/>
      <c r="AQ24" s="400"/>
      <c r="AR24" s="400"/>
      <c r="AS24" s="400"/>
      <c r="AT24" s="401"/>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row>
    <row r="25" spans="1:76" ht="15.75" customHeight="1" thickBot="1" x14ac:dyDescent="0.3">
      <c r="A25" s="79"/>
      <c r="B25" s="310"/>
      <c r="C25" s="310"/>
      <c r="D25" s="311"/>
      <c r="E25" s="410"/>
      <c r="F25" s="411"/>
      <c r="G25" s="411"/>
      <c r="H25" s="411"/>
      <c r="I25" s="411"/>
      <c r="J25" s="66" t="str">
        <f>IF(AND('Mapa final'!$AB$65="Alta",'Mapa final'!$AD$65="Leve"),CONCATENATE("R10C",'Mapa final'!$R$65),"")</f>
        <v/>
      </c>
      <c r="K25" s="67" t="str">
        <f>IF(AND('Mapa final'!$AB$66="Alta",'Mapa final'!$AD$66="Leve"),CONCATENATE("R10C",'Mapa final'!$R$66),"")</f>
        <v/>
      </c>
      <c r="L25" s="67" t="str">
        <f>IF(AND('Mapa final'!$AB$67="Alta",'Mapa final'!$AD$67="Leve"),CONCATENATE("R10C",'Mapa final'!$R$67),"")</f>
        <v/>
      </c>
      <c r="M25" s="67" t="str">
        <f>IF(AND('Mapa final'!$AB$68="Alta",'Mapa final'!$AD$68="Leve"),CONCATENATE("R10C",'Mapa final'!$R$68),"")</f>
        <v/>
      </c>
      <c r="N25" s="67" t="str">
        <f>IF(AND('Mapa final'!$AB$69="Alta",'Mapa final'!$AD$69="Leve"),CONCATENATE("R10C",'Mapa final'!$R$69),"")</f>
        <v/>
      </c>
      <c r="O25" s="68" t="str">
        <f>IF(AND('Mapa final'!$AB$70="Alta",'Mapa final'!$AD$70="Leve"),CONCATENATE("R10C",'Mapa final'!$R$70),"")</f>
        <v/>
      </c>
      <c r="P25" s="66" t="str">
        <f>IF(AND('Mapa final'!$AB$65="Alta",'Mapa final'!$AD$65="Menor"),CONCATENATE("R10C",'Mapa final'!$R$65),"")</f>
        <v/>
      </c>
      <c r="Q25" s="67" t="str">
        <f>IF(AND('Mapa final'!$AB$66="Alta",'Mapa final'!$AD$66="Menor"),CONCATENATE("R10C",'Mapa final'!$R$66),"")</f>
        <v/>
      </c>
      <c r="R25" s="67" t="str">
        <f>IF(AND('Mapa final'!$AB$67="Alta",'Mapa final'!$AD$67="Menor"),CONCATENATE("R10C",'Mapa final'!$R$67),"")</f>
        <v/>
      </c>
      <c r="S25" s="67" t="str">
        <f>IF(AND('Mapa final'!$AB$68="Alta",'Mapa final'!$AD$68="Menor"),CONCATENATE("R10C",'Mapa final'!$R$68),"")</f>
        <v/>
      </c>
      <c r="T25" s="67" t="str">
        <f>IF(AND('Mapa final'!$AB$69="Alta",'Mapa final'!$AD$69="Menor"),CONCATENATE("R10C",'Mapa final'!$R$69),"")</f>
        <v/>
      </c>
      <c r="U25" s="68" t="str">
        <f>IF(AND('Mapa final'!$AB$70="Alta",'Mapa final'!$AD$70="Menor"),CONCATENATE("R10C",'Mapa final'!$R$70),"")</f>
        <v/>
      </c>
      <c r="V25" s="54" t="str">
        <f>IF(AND('Mapa final'!$AB$65="Alta",'Mapa final'!$AD$65="Moderado"),CONCATENATE("R10C",'Mapa final'!$R$65),"")</f>
        <v/>
      </c>
      <c r="W25" s="55" t="str">
        <f>IF(AND('Mapa final'!$AB$66="Alta",'Mapa final'!$AD$66="Moderado"),CONCATENATE("R10C",'Mapa final'!$R$66),"")</f>
        <v/>
      </c>
      <c r="X25" s="55" t="str">
        <f>IF(AND('Mapa final'!$AB$67="Alta",'Mapa final'!$AD$67="Moderado"),CONCATENATE("R10C",'Mapa final'!$R$67),"")</f>
        <v/>
      </c>
      <c r="Y25" s="55" t="str">
        <f>IF(AND('Mapa final'!$AB$68="Alta",'Mapa final'!$AD$68="Moderado"),CONCATENATE("R10C",'Mapa final'!$R$68),"")</f>
        <v/>
      </c>
      <c r="Z25" s="55" t="str">
        <f>IF(AND('Mapa final'!$AB$69="Alta",'Mapa final'!$AD$69="Moderado"),CONCATENATE("R10C",'Mapa final'!$R$69),"")</f>
        <v/>
      </c>
      <c r="AA25" s="56" t="str">
        <f>IF(AND('Mapa final'!$AB$70="Alta",'Mapa final'!$AD$70="Moderado"),CONCATENATE("R10C",'Mapa final'!$R$70),"")</f>
        <v/>
      </c>
      <c r="AB25" s="54" t="str">
        <f>IF(AND('Mapa final'!$AB$65="Alta",'Mapa final'!$AD$65="Mayor"),CONCATENATE("R10C",'Mapa final'!$R$65),"")</f>
        <v/>
      </c>
      <c r="AC25" s="55" t="str">
        <f>IF(AND('Mapa final'!$AB$66="Alta",'Mapa final'!$AD$66="Mayor"),CONCATENATE("R10C",'Mapa final'!$R$66),"")</f>
        <v/>
      </c>
      <c r="AD25" s="55" t="str">
        <f>IF(AND('Mapa final'!$AB$67="Alta",'Mapa final'!$AD$67="Mayor"),CONCATENATE("R10C",'Mapa final'!$R$67),"")</f>
        <v/>
      </c>
      <c r="AE25" s="55" t="str">
        <f>IF(AND('Mapa final'!$AB$68="Alta",'Mapa final'!$AD$68="Mayor"),CONCATENATE("R10C",'Mapa final'!$R$68),"")</f>
        <v/>
      </c>
      <c r="AF25" s="55" t="str">
        <f>IF(AND('Mapa final'!$AB$69="Alta",'Mapa final'!$AD$69="Mayor"),CONCATENATE("R10C",'Mapa final'!$R$69),"")</f>
        <v/>
      </c>
      <c r="AG25" s="56" t="str">
        <f>IF(AND('Mapa final'!$AB$70="Alta",'Mapa final'!$AD$70="Mayor"),CONCATENATE("R10C",'Mapa final'!$R$70),"")</f>
        <v/>
      </c>
      <c r="AH25" s="57" t="str">
        <f>IF(AND('Mapa final'!$AB$65="Alta",'Mapa final'!$AD$65="Catastrófico"),CONCATENATE("R10C",'Mapa final'!$R$65),"")</f>
        <v/>
      </c>
      <c r="AI25" s="58" t="str">
        <f>IF(AND('Mapa final'!$AB$66="Alta",'Mapa final'!$AD$66="Catastrófico"),CONCATENATE("R10C",'Mapa final'!$R$66),"")</f>
        <v/>
      </c>
      <c r="AJ25" s="58" t="str">
        <f>IF(AND('Mapa final'!$AB$67="Alta",'Mapa final'!$AD$67="Catastrófico"),CONCATENATE("R10C",'Mapa final'!$R$67),"")</f>
        <v/>
      </c>
      <c r="AK25" s="58" t="str">
        <f>IF(AND('Mapa final'!$AB$68="Alta",'Mapa final'!$AD$68="Catastrófico"),CONCATENATE("R10C",'Mapa final'!$R$68),"")</f>
        <v/>
      </c>
      <c r="AL25" s="58" t="str">
        <f>IF(AND('Mapa final'!$AB$69="Alta",'Mapa final'!$AD$69="Catastrófico"),CONCATENATE("R10C",'Mapa final'!$R$69),"")</f>
        <v/>
      </c>
      <c r="AM25" s="59" t="str">
        <f>IF(AND('Mapa final'!$AB$70="Alta",'Mapa final'!$AD$70="Catastrófico"),CONCATENATE("R10C",'Mapa final'!$R$70),"")</f>
        <v/>
      </c>
      <c r="AN25" s="79"/>
      <c r="AO25" s="402"/>
      <c r="AP25" s="403"/>
      <c r="AQ25" s="403"/>
      <c r="AR25" s="403"/>
      <c r="AS25" s="403"/>
      <c r="AT25" s="404"/>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row>
    <row r="26" spans="1:76" ht="15" customHeight="1" x14ac:dyDescent="0.25">
      <c r="A26" s="79"/>
      <c r="B26" s="310"/>
      <c r="C26" s="310"/>
      <c r="D26" s="311"/>
      <c r="E26" s="405" t="s">
        <v>109</v>
      </c>
      <c r="F26" s="406"/>
      <c r="G26" s="406"/>
      <c r="H26" s="406"/>
      <c r="I26" s="423"/>
      <c r="J26" s="60" t="str">
        <f>IF(AND('Mapa final'!$AB$11="Media",'Mapa final'!$AD$11="Leve"),CONCATENATE("R1C",'Mapa final'!$R$11),"")</f>
        <v/>
      </c>
      <c r="K26" s="61" t="str">
        <f>IF(AND('Mapa final'!$AB$12="Media",'Mapa final'!$AD$12="Leve"),CONCATENATE("R1C",'Mapa final'!$R$12),"")</f>
        <v/>
      </c>
      <c r="L26" s="61" t="str">
        <f>IF(AND('Mapa final'!$AB$13="Media",'Mapa final'!$AD$13="Leve"),CONCATENATE("R1C",'Mapa final'!$R$13),"")</f>
        <v/>
      </c>
      <c r="M26" s="61" t="str">
        <f>IF(AND('Mapa final'!$AB$14="Media",'Mapa final'!$AD$14="Leve"),CONCATENATE("R1C",'Mapa final'!$R$14),"")</f>
        <v/>
      </c>
      <c r="N26" s="61" t="str">
        <f>IF(AND('Mapa final'!$AB$15="Media",'Mapa final'!$AD$15="Leve"),CONCATENATE("R1C",'Mapa final'!$R$15),"")</f>
        <v/>
      </c>
      <c r="O26" s="62" t="str">
        <f>IF(AND('Mapa final'!$AB$16="Media",'Mapa final'!$AD$16="Leve"),CONCATENATE("R1C",'Mapa final'!$R$16),"")</f>
        <v/>
      </c>
      <c r="P26" s="60" t="str">
        <f>IF(AND('Mapa final'!$AB$11="Media",'Mapa final'!$AD$11="Menor"),CONCATENATE("R1C",'Mapa final'!$R$11),"")</f>
        <v/>
      </c>
      <c r="Q26" s="61" t="str">
        <f>IF(AND('Mapa final'!$AB$12="Media",'Mapa final'!$AD$12="Menor"),CONCATENATE("R1C",'Mapa final'!$R$12),"")</f>
        <v/>
      </c>
      <c r="R26" s="61" t="str">
        <f>IF(AND('Mapa final'!$AB$13="Media",'Mapa final'!$AD$13="Menor"),CONCATENATE("R1C",'Mapa final'!$R$13),"")</f>
        <v/>
      </c>
      <c r="S26" s="61" t="str">
        <f>IF(AND('Mapa final'!$AB$14="Media",'Mapa final'!$AD$14="Menor"),CONCATENATE("R1C",'Mapa final'!$R$14),"")</f>
        <v/>
      </c>
      <c r="T26" s="61" t="str">
        <f>IF(AND('Mapa final'!$AB$15="Media",'Mapa final'!$AD$15="Menor"),CONCATENATE("R1C",'Mapa final'!$R$15),"")</f>
        <v/>
      </c>
      <c r="U26" s="62" t="str">
        <f>IF(AND('Mapa final'!$AB$16="Media",'Mapa final'!$AD$16="Menor"),CONCATENATE("R1C",'Mapa final'!$R$16),"")</f>
        <v/>
      </c>
      <c r="V26" s="60" t="str">
        <f>IF(AND('Mapa final'!$AB$11="Media",'Mapa final'!$AD$11="Moderado"),CONCATENATE("R1C",'Mapa final'!$R$11),"")</f>
        <v/>
      </c>
      <c r="W26" s="61" t="str">
        <f>IF(AND('Mapa final'!$AB$12="Media",'Mapa final'!$AD$12="Moderado"),CONCATENATE("R1C",'Mapa final'!$R$12),"")</f>
        <v>R1C2</v>
      </c>
      <c r="X26" s="61" t="str">
        <f>IF(AND('Mapa final'!$AB$13="Media",'Mapa final'!$AD$13="Moderado"),CONCATENATE("R1C",'Mapa final'!$R$13),"")</f>
        <v/>
      </c>
      <c r="Y26" s="61" t="str">
        <f>IF(AND('Mapa final'!$AB$14="Media",'Mapa final'!$AD$14="Moderado"),CONCATENATE("R1C",'Mapa final'!$R$14),"")</f>
        <v/>
      </c>
      <c r="Z26" s="61" t="str">
        <f>IF(AND('Mapa final'!$AB$15="Media",'Mapa final'!$AD$15="Moderado"),CONCATENATE("R1C",'Mapa final'!$R$15),"")</f>
        <v/>
      </c>
      <c r="AA26" s="62" t="str">
        <f>IF(AND('Mapa final'!$AB$16="Media",'Mapa final'!$AD$16="Moderado"),CONCATENATE("R1C",'Mapa final'!$R$16),"")</f>
        <v/>
      </c>
      <c r="AB26" s="42" t="str">
        <f>IF(AND('Mapa final'!$AB$11="Media",'Mapa final'!$AD$11="Mayor"),CONCATENATE("R1C",'Mapa final'!$R$11),"")</f>
        <v/>
      </c>
      <c r="AC26" s="43" t="str">
        <f>IF(AND('Mapa final'!$AB$12="Media",'Mapa final'!$AD$12="Mayor"),CONCATENATE("R1C",'Mapa final'!$R$12),"")</f>
        <v/>
      </c>
      <c r="AD26" s="43" t="str">
        <f>IF(AND('Mapa final'!$AB$13="Media",'Mapa final'!$AD$13="Mayor"),CONCATENATE("R1C",'Mapa final'!$R$13),"")</f>
        <v/>
      </c>
      <c r="AE26" s="43" t="str">
        <f>IF(AND('Mapa final'!$AB$14="Media",'Mapa final'!$AD$14="Mayor"),CONCATENATE("R1C",'Mapa final'!$R$14),"")</f>
        <v/>
      </c>
      <c r="AF26" s="43" t="str">
        <f>IF(AND('Mapa final'!$AB$15="Media",'Mapa final'!$AD$15="Mayor"),CONCATENATE("R1C",'Mapa final'!$R$15),"")</f>
        <v/>
      </c>
      <c r="AG26" s="44" t="str">
        <f>IF(AND('Mapa final'!$AB$16="Media",'Mapa final'!$AD$16="Mayor"),CONCATENATE("R1C",'Mapa final'!$R$16),"")</f>
        <v/>
      </c>
      <c r="AH26" s="45" t="str">
        <f>IF(AND('Mapa final'!$AB$11="Media",'Mapa final'!$AD$11="Catastrófico"),CONCATENATE("R1C",'Mapa final'!$R$11),"")</f>
        <v/>
      </c>
      <c r="AI26" s="46" t="str">
        <f>IF(AND('Mapa final'!$AB$12="Media",'Mapa final'!$AD$12="Catastrófico"),CONCATENATE("R1C",'Mapa final'!$R$12),"")</f>
        <v/>
      </c>
      <c r="AJ26" s="46" t="str">
        <f>IF(AND('Mapa final'!$AB$13="Media",'Mapa final'!$AD$13="Catastrófico"),CONCATENATE("R1C",'Mapa final'!$R$13),"")</f>
        <v/>
      </c>
      <c r="AK26" s="46" t="str">
        <f>IF(AND('Mapa final'!$AB$14="Media",'Mapa final'!$AD$14="Catastrófico"),CONCATENATE("R1C",'Mapa final'!$R$14),"")</f>
        <v/>
      </c>
      <c r="AL26" s="46" t="str">
        <f>IF(AND('Mapa final'!$AB$15="Media",'Mapa final'!$AD$15="Catastrófico"),CONCATENATE("R1C",'Mapa final'!$R$15),"")</f>
        <v/>
      </c>
      <c r="AM26" s="47" t="str">
        <f>IF(AND('Mapa final'!$AB$16="Media",'Mapa final'!$AD$16="Catastrófico"),CONCATENATE("R1C",'Mapa final'!$R$16),"")</f>
        <v/>
      </c>
      <c r="AN26" s="79"/>
      <c r="AO26" s="435" t="s">
        <v>78</v>
      </c>
      <c r="AP26" s="436"/>
      <c r="AQ26" s="436"/>
      <c r="AR26" s="436"/>
      <c r="AS26" s="436"/>
      <c r="AT26" s="437"/>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row>
    <row r="27" spans="1:76" ht="15" customHeight="1" x14ac:dyDescent="0.25">
      <c r="A27" s="79"/>
      <c r="B27" s="310"/>
      <c r="C27" s="310"/>
      <c r="D27" s="311"/>
      <c r="E27" s="407"/>
      <c r="F27" s="408"/>
      <c r="G27" s="408"/>
      <c r="H27" s="408"/>
      <c r="I27" s="424"/>
      <c r="J27" s="63" t="str">
        <f>IF(AND('Mapa final'!$AB$17="Media",'Mapa final'!$AD$17="Leve"),CONCATENATE("R2C",'Mapa final'!$R$17),"")</f>
        <v/>
      </c>
      <c r="K27" s="64" t="str">
        <f>IF(AND('Mapa final'!$AB$18="Media",'Mapa final'!$AD$18="Leve"),CONCATENATE("R2C",'Mapa final'!$R$18),"")</f>
        <v/>
      </c>
      <c r="L27" s="64" t="str">
        <f>IF(AND('Mapa final'!$AB$19="Media",'Mapa final'!$AD$19="Leve"),CONCATENATE("R2C",'Mapa final'!$R$19),"")</f>
        <v/>
      </c>
      <c r="M27" s="64" t="str">
        <f>IF(AND('Mapa final'!$AB$20="Media",'Mapa final'!$AD$20="Leve"),CONCATENATE("R2C",'Mapa final'!$R$20),"")</f>
        <v/>
      </c>
      <c r="N27" s="64" t="str">
        <f>IF(AND('Mapa final'!$AB$21="Media",'Mapa final'!$AD$21="Leve"),CONCATENATE("R2C",'Mapa final'!$R$21),"")</f>
        <v/>
      </c>
      <c r="O27" s="65" t="str">
        <f>IF(AND('Mapa final'!$AB$22="Media",'Mapa final'!$AD$22="Leve"),CONCATENATE("R2C",'Mapa final'!$R$22),"")</f>
        <v/>
      </c>
      <c r="P27" s="63" t="str">
        <f>IF(AND('Mapa final'!$AB$17="Media",'Mapa final'!$AD$17="Menor"),CONCATENATE("R2C",'Mapa final'!$R$17),"")</f>
        <v/>
      </c>
      <c r="Q27" s="64" t="str">
        <f>IF(AND('Mapa final'!$AB$18="Media",'Mapa final'!$AD$18="Menor"),CONCATENATE("R2C",'Mapa final'!$R$18),"")</f>
        <v/>
      </c>
      <c r="R27" s="64" t="str">
        <f>IF(AND('Mapa final'!$AB$19="Media",'Mapa final'!$AD$19="Menor"),CONCATENATE("R2C",'Mapa final'!$R$19),"")</f>
        <v/>
      </c>
      <c r="S27" s="64" t="str">
        <f>IF(AND('Mapa final'!$AB$20="Media",'Mapa final'!$AD$20="Menor"),CONCATENATE("R2C",'Mapa final'!$R$20),"")</f>
        <v/>
      </c>
      <c r="T27" s="64" t="str">
        <f>IF(AND('Mapa final'!$AB$21="Media",'Mapa final'!$AD$21="Menor"),CONCATENATE("R2C",'Mapa final'!$R$21),"")</f>
        <v/>
      </c>
      <c r="U27" s="65" t="str">
        <f>IF(AND('Mapa final'!$AB$22="Media",'Mapa final'!$AD$22="Menor"),CONCATENATE("R2C",'Mapa final'!$R$22),"")</f>
        <v/>
      </c>
      <c r="V27" s="63" t="str">
        <f>IF(AND('Mapa final'!$AB$17="Media",'Mapa final'!$AD$17="Moderado"),CONCATENATE("R2C",'Mapa final'!$R$17),"")</f>
        <v/>
      </c>
      <c r="W27" s="64" t="str">
        <f>IF(AND('Mapa final'!$AB$18="Media",'Mapa final'!$AD$18="Moderado"),CONCATENATE("R2C",'Mapa final'!$R$18),"")</f>
        <v/>
      </c>
      <c r="X27" s="64" t="str">
        <f>IF(AND('Mapa final'!$AB$19="Media",'Mapa final'!$AD$19="Moderado"),CONCATENATE("R2C",'Mapa final'!$R$19),"")</f>
        <v/>
      </c>
      <c r="Y27" s="64" t="str">
        <f>IF(AND('Mapa final'!$AB$20="Media",'Mapa final'!$AD$20="Moderado"),CONCATENATE("R2C",'Mapa final'!$R$20),"")</f>
        <v/>
      </c>
      <c r="Z27" s="64" t="str">
        <f>IF(AND('Mapa final'!$AB$21="Media",'Mapa final'!$AD$21="Moderado"),CONCATENATE("R2C",'Mapa final'!$R$21),"")</f>
        <v/>
      </c>
      <c r="AA27" s="65" t="str">
        <f>IF(AND('Mapa final'!$AB$22="Media",'Mapa final'!$AD$22="Moderado"),CONCATENATE("R2C",'Mapa final'!$R$22),"")</f>
        <v/>
      </c>
      <c r="AB27" s="48" t="str">
        <f>IF(AND('Mapa final'!$AB$17="Media",'Mapa final'!$AD$17="Mayor"),CONCATENATE("R2C",'Mapa final'!$R$17),"")</f>
        <v/>
      </c>
      <c r="AC27" s="49" t="str">
        <f>IF(AND('Mapa final'!$AB$18="Media",'Mapa final'!$AD$18="Mayor"),CONCATENATE("R2C",'Mapa final'!$R$18),"")</f>
        <v/>
      </c>
      <c r="AD27" s="49" t="str">
        <f>IF(AND('Mapa final'!$AB$19="Media",'Mapa final'!$AD$19="Mayor"),CONCATENATE("R2C",'Mapa final'!$R$19),"")</f>
        <v/>
      </c>
      <c r="AE27" s="49" t="str">
        <f>IF(AND('Mapa final'!$AB$20="Media",'Mapa final'!$AD$20="Mayor"),CONCATENATE("R2C",'Mapa final'!$R$20),"")</f>
        <v/>
      </c>
      <c r="AF27" s="49" t="str">
        <f>IF(AND('Mapa final'!$AB$21="Media",'Mapa final'!$AD$21="Mayor"),CONCATENATE("R2C",'Mapa final'!$R$21),"")</f>
        <v/>
      </c>
      <c r="AG27" s="50" t="str">
        <f>IF(AND('Mapa final'!$AB$22="Media",'Mapa final'!$AD$22="Mayor"),CONCATENATE("R2C",'Mapa final'!$R$22),"")</f>
        <v/>
      </c>
      <c r="AH27" s="51" t="str">
        <f>IF(AND('Mapa final'!$AB$17="Media",'Mapa final'!$AD$17="Catastrófico"),CONCATENATE("R2C",'Mapa final'!$R$17),"")</f>
        <v/>
      </c>
      <c r="AI27" s="52" t="str">
        <f>IF(AND('Mapa final'!$AB$18="Media",'Mapa final'!$AD$18="Catastrófico"),CONCATENATE("R2C",'Mapa final'!$R$18),"")</f>
        <v/>
      </c>
      <c r="AJ27" s="52" t="str">
        <f>IF(AND('Mapa final'!$AB$19="Media",'Mapa final'!$AD$19="Catastrófico"),CONCATENATE("R2C",'Mapa final'!$R$19),"")</f>
        <v/>
      </c>
      <c r="AK27" s="52" t="str">
        <f>IF(AND('Mapa final'!$AB$20="Media",'Mapa final'!$AD$20="Catastrófico"),CONCATENATE("R2C",'Mapa final'!$R$20),"")</f>
        <v/>
      </c>
      <c r="AL27" s="52" t="str">
        <f>IF(AND('Mapa final'!$AB$21="Media",'Mapa final'!$AD$21="Catastrófico"),CONCATENATE("R2C",'Mapa final'!$R$21),"")</f>
        <v/>
      </c>
      <c r="AM27" s="53" t="str">
        <f>IF(AND('Mapa final'!$AB$22="Media",'Mapa final'!$AD$22="Catastrófico"),CONCATENATE("R2C",'Mapa final'!$R$22),"")</f>
        <v/>
      </c>
      <c r="AN27" s="79"/>
      <c r="AO27" s="438"/>
      <c r="AP27" s="439"/>
      <c r="AQ27" s="439"/>
      <c r="AR27" s="439"/>
      <c r="AS27" s="439"/>
      <c r="AT27" s="440"/>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row>
    <row r="28" spans="1:76" ht="15" customHeight="1" x14ac:dyDescent="0.25">
      <c r="A28" s="79"/>
      <c r="B28" s="310"/>
      <c r="C28" s="310"/>
      <c r="D28" s="311"/>
      <c r="E28" s="409"/>
      <c r="F28" s="408"/>
      <c r="G28" s="408"/>
      <c r="H28" s="408"/>
      <c r="I28" s="424"/>
      <c r="J28" s="63" t="str">
        <f>IF(AND('Mapa final'!$AB$23="Media",'Mapa final'!$AD$23="Leve"),CONCATENATE("R3C",'Mapa final'!$R$23),"")</f>
        <v/>
      </c>
      <c r="K28" s="64" t="str">
        <f>IF(AND('Mapa final'!$AB$24="Media",'Mapa final'!$AD$24="Leve"),CONCATENATE("R3C",'Mapa final'!$R$24),"")</f>
        <v/>
      </c>
      <c r="L28" s="64" t="str">
        <f>IF(AND('Mapa final'!$AB$25="Media",'Mapa final'!$AD$25="Leve"),CONCATENATE("R3C",'Mapa final'!$R$25),"")</f>
        <v/>
      </c>
      <c r="M28" s="64" t="str">
        <f>IF(AND('Mapa final'!$AB$26="Media",'Mapa final'!$AD$26="Leve"),CONCATENATE("R3C",'Mapa final'!$R$26),"")</f>
        <v/>
      </c>
      <c r="N28" s="64" t="str">
        <f>IF(AND('Mapa final'!$AB$27="Media",'Mapa final'!$AD$27="Leve"),CONCATENATE("R3C",'Mapa final'!$R$27),"")</f>
        <v/>
      </c>
      <c r="O28" s="65" t="str">
        <f>IF(AND('Mapa final'!$AB$28="Media",'Mapa final'!$AD$28="Leve"),CONCATENATE("R3C",'Mapa final'!$R$28),"")</f>
        <v/>
      </c>
      <c r="P28" s="63" t="str">
        <f>IF(AND('Mapa final'!$AB$23="Media",'Mapa final'!$AD$23="Menor"),CONCATENATE("R3C",'Mapa final'!$R$23),"")</f>
        <v/>
      </c>
      <c r="Q28" s="64" t="str">
        <f>IF(AND('Mapa final'!$AB$24="Media",'Mapa final'!$AD$24="Menor"),CONCATENATE("R3C",'Mapa final'!$R$24),"")</f>
        <v/>
      </c>
      <c r="R28" s="64" t="str">
        <f>IF(AND('Mapa final'!$AB$25="Media",'Mapa final'!$AD$25="Menor"),CONCATENATE("R3C",'Mapa final'!$R$25),"")</f>
        <v/>
      </c>
      <c r="S28" s="64" t="str">
        <f>IF(AND('Mapa final'!$AB$26="Media",'Mapa final'!$AD$26="Menor"),CONCATENATE("R3C",'Mapa final'!$R$26),"")</f>
        <v/>
      </c>
      <c r="T28" s="64" t="str">
        <f>IF(AND('Mapa final'!$AB$27="Media",'Mapa final'!$AD$27="Menor"),CONCATENATE("R3C",'Mapa final'!$R$27),"")</f>
        <v/>
      </c>
      <c r="U28" s="65" t="str">
        <f>IF(AND('Mapa final'!$AB$28="Media",'Mapa final'!$AD$28="Menor"),CONCATENATE("R3C",'Mapa final'!$R$28),"")</f>
        <v/>
      </c>
      <c r="V28" s="63" t="str">
        <f>IF(AND('Mapa final'!$AB$23="Media",'Mapa final'!$AD$23="Moderado"),CONCATENATE("R3C",'Mapa final'!$R$23),"")</f>
        <v/>
      </c>
      <c r="W28" s="64" t="str">
        <f>IF(AND('Mapa final'!$AB$24="Media",'Mapa final'!$AD$24="Moderado"),CONCATENATE("R3C",'Mapa final'!$R$24),"")</f>
        <v/>
      </c>
      <c r="X28" s="64" t="str">
        <f>IF(AND('Mapa final'!$AB$25="Media",'Mapa final'!$AD$25="Moderado"),CONCATENATE("R3C",'Mapa final'!$R$25),"")</f>
        <v/>
      </c>
      <c r="Y28" s="64" t="str">
        <f>IF(AND('Mapa final'!$AB$26="Media",'Mapa final'!$AD$26="Moderado"),CONCATENATE("R3C",'Mapa final'!$R$26),"")</f>
        <v/>
      </c>
      <c r="Z28" s="64" t="str">
        <f>IF(AND('Mapa final'!$AB$27="Media",'Mapa final'!$AD$27="Moderado"),CONCATENATE("R3C",'Mapa final'!$R$27),"")</f>
        <v/>
      </c>
      <c r="AA28" s="65" t="str">
        <f>IF(AND('Mapa final'!$AB$28="Media",'Mapa final'!$AD$28="Moderado"),CONCATENATE("R3C",'Mapa final'!$R$28),"")</f>
        <v/>
      </c>
      <c r="AB28" s="48" t="str">
        <f>IF(AND('Mapa final'!$AB$23="Media",'Mapa final'!$AD$23="Mayor"),CONCATENATE("R3C",'Mapa final'!$R$23),"")</f>
        <v/>
      </c>
      <c r="AC28" s="49" t="str">
        <f>IF(AND('Mapa final'!$AB$24="Media",'Mapa final'!$AD$24="Mayor"),CONCATENATE("R3C",'Mapa final'!$R$24),"")</f>
        <v/>
      </c>
      <c r="AD28" s="49" t="str">
        <f>IF(AND('Mapa final'!$AB$25="Media",'Mapa final'!$AD$25="Mayor"),CONCATENATE("R3C",'Mapa final'!$R$25),"")</f>
        <v/>
      </c>
      <c r="AE28" s="49" t="str">
        <f>IF(AND('Mapa final'!$AB$26="Media",'Mapa final'!$AD$26="Mayor"),CONCATENATE("R3C",'Mapa final'!$R$26),"")</f>
        <v/>
      </c>
      <c r="AF28" s="49" t="str">
        <f>IF(AND('Mapa final'!$AB$27="Media",'Mapa final'!$AD$27="Mayor"),CONCATENATE("R3C",'Mapa final'!$R$27),"")</f>
        <v/>
      </c>
      <c r="AG28" s="50" t="str">
        <f>IF(AND('Mapa final'!$AB$28="Media",'Mapa final'!$AD$28="Mayor"),CONCATENATE("R3C",'Mapa final'!$R$28),"")</f>
        <v/>
      </c>
      <c r="AH28" s="51" t="str">
        <f>IF(AND('Mapa final'!$AB$23="Media",'Mapa final'!$AD$23="Catastrófico"),CONCATENATE("R3C",'Mapa final'!$R$23),"")</f>
        <v/>
      </c>
      <c r="AI28" s="52" t="str">
        <f>IF(AND('Mapa final'!$AB$24="Media",'Mapa final'!$AD$24="Catastrófico"),CONCATENATE("R3C",'Mapa final'!$R$24),"")</f>
        <v/>
      </c>
      <c r="AJ28" s="52" t="str">
        <f>IF(AND('Mapa final'!$AB$25="Media",'Mapa final'!$AD$25="Catastrófico"),CONCATENATE("R3C",'Mapa final'!$R$25),"")</f>
        <v/>
      </c>
      <c r="AK28" s="52" t="str">
        <f>IF(AND('Mapa final'!$AB$26="Media",'Mapa final'!$AD$26="Catastrófico"),CONCATENATE("R3C",'Mapa final'!$R$26),"")</f>
        <v/>
      </c>
      <c r="AL28" s="52" t="str">
        <f>IF(AND('Mapa final'!$AB$27="Media",'Mapa final'!$AD$27="Catastrófico"),CONCATENATE("R3C",'Mapa final'!$R$27),"")</f>
        <v/>
      </c>
      <c r="AM28" s="53" t="str">
        <f>IF(AND('Mapa final'!$AB$28="Media",'Mapa final'!$AD$28="Catastrófico"),CONCATENATE("R3C",'Mapa final'!$R$28),"")</f>
        <v/>
      </c>
      <c r="AN28" s="79"/>
      <c r="AO28" s="438"/>
      <c r="AP28" s="439"/>
      <c r="AQ28" s="439"/>
      <c r="AR28" s="439"/>
      <c r="AS28" s="439"/>
      <c r="AT28" s="440"/>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row>
    <row r="29" spans="1:76" ht="15" customHeight="1" x14ac:dyDescent="0.25">
      <c r="A29" s="79"/>
      <c r="B29" s="310"/>
      <c r="C29" s="310"/>
      <c r="D29" s="311"/>
      <c r="E29" s="409"/>
      <c r="F29" s="408"/>
      <c r="G29" s="408"/>
      <c r="H29" s="408"/>
      <c r="I29" s="424"/>
      <c r="J29" s="63" t="str">
        <f>IF(AND('Mapa final'!$AB$29="Media",'Mapa final'!$AD$29="Leve"),CONCATENATE("R4C",'Mapa final'!$R$29),"")</f>
        <v/>
      </c>
      <c r="K29" s="64" t="str">
        <f>IF(AND('Mapa final'!$AB$30="Media",'Mapa final'!$AD$30="Leve"),CONCATENATE("R4C",'Mapa final'!$R$30),"")</f>
        <v/>
      </c>
      <c r="L29" s="64" t="str">
        <f>IF(AND('Mapa final'!$AB$31="Media",'Mapa final'!$AD$31="Leve"),CONCATENATE("R4C",'Mapa final'!$R$31),"")</f>
        <v/>
      </c>
      <c r="M29" s="64" t="str">
        <f>IF(AND('Mapa final'!$AB$32="Media",'Mapa final'!$AD$32="Leve"),CONCATENATE("R4C",'Mapa final'!$R$32),"")</f>
        <v/>
      </c>
      <c r="N29" s="64" t="str">
        <f>IF(AND('Mapa final'!$AB$33="Media",'Mapa final'!$AD$33="Leve"),CONCATENATE("R4C",'Mapa final'!$R$33),"")</f>
        <v/>
      </c>
      <c r="O29" s="65" t="str">
        <f>IF(AND('Mapa final'!$AB$34="Media",'Mapa final'!$AD$34="Leve"),CONCATENATE("R4C",'Mapa final'!$R$34),"")</f>
        <v/>
      </c>
      <c r="P29" s="63" t="str">
        <f>IF(AND('Mapa final'!$AB$29="Media",'Mapa final'!$AD$29="Menor"),CONCATENATE("R4C",'Mapa final'!$R$29),"")</f>
        <v/>
      </c>
      <c r="Q29" s="64" t="str">
        <f>IF(AND('Mapa final'!$AB$30="Media",'Mapa final'!$AD$30="Menor"),CONCATENATE("R4C",'Mapa final'!$R$30),"")</f>
        <v/>
      </c>
      <c r="R29" s="64" t="str">
        <f>IF(AND('Mapa final'!$AB$31="Media",'Mapa final'!$AD$31="Menor"),CONCATENATE("R4C",'Mapa final'!$R$31),"")</f>
        <v/>
      </c>
      <c r="S29" s="64" t="str">
        <f>IF(AND('Mapa final'!$AB$32="Media",'Mapa final'!$AD$32="Menor"),CONCATENATE("R4C",'Mapa final'!$R$32),"")</f>
        <v/>
      </c>
      <c r="T29" s="64" t="str">
        <f>IF(AND('Mapa final'!$AB$33="Media",'Mapa final'!$AD$33="Menor"),CONCATENATE("R4C",'Mapa final'!$R$33),"")</f>
        <v/>
      </c>
      <c r="U29" s="65" t="str">
        <f>IF(AND('Mapa final'!$AB$34="Media",'Mapa final'!$AD$34="Menor"),CONCATENATE("R4C",'Mapa final'!$R$34),"")</f>
        <v/>
      </c>
      <c r="V29" s="63" t="str">
        <f>IF(AND('Mapa final'!$AB$29="Media",'Mapa final'!$AD$29="Moderado"),CONCATENATE("R4C",'Mapa final'!$R$29),"")</f>
        <v/>
      </c>
      <c r="W29" s="64" t="str">
        <f>IF(AND('Mapa final'!$AB$30="Media",'Mapa final'!$AD$30="Moderado"),CONCATENATE("R4C",'Mapa final'!$R$30),"")</f>
        <v/>
      </c>
      <c r="X29" s="64" t="str">
        <f>IF(AND('Mapa final'!$AB$31="Media",'Mapa final'!$AD$31="Moderado"),CONCATENATE("R4C",'Mapa final'!$R$31),"")</f>
        <v/>
      </c>
      <c r="Y29" s="64" t="str">
        <f>IF(AND('Mapa final'!$AB$32="Media",'Mapa final'!$AD$32="Moderado"),CONCATENATE("R4C",'Mapa final'!$R$32),"")</f>
        <v/>
      </c>
      <c r="Z29" s="64" t="str">
        <f>IF(AND('Mapa final'!$AB$33="Media",'Mapa final'!$AD$33="Moderado"),CONCATENATE("R4C",'Mapa final'!$R$33),"")</f>
        <v/>
      </c>
      <c r="AA29" s="65" t="str">
        <f>IF(AND('Mapa final'!$AB$34="Media",'Mapa final'!$AD$34="Moderado"),CONCATENATE("R4C",'Mapa final'!$R$34),"")</f>
        <v/>
      </c>
      <c r="AB29" s="48" t="str">
        <f>IF(AND('Mapa final'!$AB$29="Media",'Mapa final'!$AD$29="Mayor"),CONCATENATE("R4C",'Mapa final'!$R$29),"")</f>
        <v/>
      </c>
      <c r="AC29" s="49" t="str">
        <f>IF(AND('Mapa final'!$AB$30="Media",'Mapa final'!$AD$30="Mayor"),CONCATENATE("R4C",'Mapa final'!$R$30),"")</f>
        <v/>
      </c>
      <c r="AD29" s="49" t="str">
        <f>IF(AND('Mapa final'!$AB$31="Media",'Mapa final'!$AD$31="Mayor"),CONCATENATE("R4C",'Mapa final'!$R$31),"")</f>
        <v/>
      </c>
      <c r="AE29" s="49" t="str">
        <f>IF(AND('Mapa final'!$AB$32="Media",'Mapa final'!$AD$32="Mayor"),CONCATENATE("R4C",'Mapa final'!$R$32),"")</f>
        <v/>
      </c>
      <c r="AF29" s="49" t="str">
        <f>IF(AND('Mapa final'!$AB$33="Media",'Mapa final'!$AD$33="Mayor"),CONCATENATE("R4C",'Mapa final'!$R$33),"")</f>
        <v/>
      </c>
      <c r="AG29" s="50" t="str">
        <f>IF(AND('Mapa final'!$AB$34="Media",'Mapa final'!$AD$34="Mayor"),CONCATENATE("R4C",'Mapa final'!$R$34),"")</f>
        <v/>
      </c>
      <c r="AH29" s="51" t="str">
        <f>IF(AND('Mapa final'!$AB$29="Media",'Mapa final'!$AD$29="Catastrófico"),CONCATENATE("R4C",'Mapa final'!$R$29),"")</f>
        <v/>
      </c>
      <c r="AI29" s="52" t="str">
        <f>IF(AND('Mapa final'!$AB$30="Media",'Mapa final'!$AD$30="Catastrófico"),CONCATENATE("R4C",'Mapa final'!$R$30),"")</f>
        <v/>
      </c>
      <c r="AJ29" s="52" t="str">
        <f>IF(AND('Mapa final'!$AB$31="Media",'Mapa final'!$AD$31="Catastrófico"),CONCATENATE("R4C",'Mapa final'!$R$31),"")</f>
        <v/>
      </c>
      <c r="AK29" s="52" t="str">
        <f>IF(AND('Mapa final'!$AB$32="Media",'Mapa final'!$AD$32="Catastrófico"),CONCATENATE("R4C",'Mapa final'!$R$32),"")</f>
        <v/>
      </c>
      <c r="AL29" s="52" t="str">
        <f>IF(AND('Mapa final'!$AB$33="Media",'Mapa final'!$AD$33="Catastrófico"),CONCATENATE("R4C",'Mapa final'!$R$33),"")</f>
        <v/>
      </c>
      <c r="AM29" s="53" t="str">
        <f>IF(AND('Mapa final'!$AB$34="Media",'Mapa final'!$AD$34="Catastrófico"),CONCATENATE("R4C",'Mapa final'!$R$34),"")</f>
        <v/>
      </c>
      <c r="AN29" s="79"/>
      <c r="AO29" s="438"/>
      <c r="AP29" s="439"/>
      <c r="AQ29" s="439"/>
      <c r="AR29" s="439"/>
      <c r="AS29" s="439"/>
      <c r="AT29" s="440"/>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row>
    <row r="30" spans="1:76" ht="15" customHeight="1" x14ac:dyDescent="0.25">
      <c r="A30" s="79"/>
      <c r="B30" s="310"/>
      <c r="C30" s="310"/>
      <c r="D30" s="311"/>
      <c r="E30" s="409"/>
      <c r="F30" s="408"/>
      <c r="G30" s="408"/>
      <c r="H30" s="408"/>
      <c r="I30" s="424"/>
      <c r="J30" s="63" t="str">
        <f>IF(AND('Mapa final'!$AB$35="Media",'Mapa final'!$AD$35="Leve"),CONCATENATE("R5C",'Mapa final'!$R$35),"")</f>
        <v/>
      </c>
      <c r="K30" s="64" t="str">
        <f>IF(AND('Mapa final'!$AB$36="Media",'Mapa final'!$AD$36="Leve"),CONCATENATE("R5C",'Mapa final'!$R$36),"")</f>
        <v/>
      </c>
      <c r="L30" s="64" t="str">
        <f>IF(AND('Mapa final'!$AB$37="Media",'Mapa final'!$AD$37="Leve"),CONCATENATE("R5C",'Mapa final'!$R$37),"")</f>
        <v/>
      </c>
      <c r="M30" s="64" t="str">
        <f>IF(AND('Mapa final'!$AB$38="Media",'Mapa final'!$AD$38="Leve"),CONCATENATE("R5C",'Mapa final'!$R$38),"")</f>
        <v/>
      </c>
      <c r="N30" s="64" t="str">
        <f>IF(AND('Mapa final'!$AB$39="Media",'Mapa final'!$AD$39="Leve"),CONCATENATE("R5C",'Mapa final'!$R$39),"")</f>
        <v/>
      </c>
      <c r="O30" s="65" t="str">
        <f>IF(AND('Mapa final'!$AB$40="Media",'Mapa final'!$AD$40="Leve"),CONCATENATE("R5C",'Mapa final'!$R$40),"")</f>
        <v/>
      </c>
      <c r="P30" s="63" t="str">
        <f>IF(AND('Mapa final'!$AB$35="Media",'Mapa final'!$AD$35="Menor"),CONCATENATE("R5C",'Mapa final'!$R$35),"")</f>
        <v/>
      </c>
      <c r="Q30" s="64" t="str">
        <f>IF(AND('Mapa final'!$AB$36="Media",'Mapa final'!$AD$36="Menor"),CONCATENATE("R5C",'Mapa final'!$R$36),"")</f>
        <v/>
      </c>
      <c r="R30" s="64" t="str">
        <f>IF(AND('Mapa final'!$AB$37="Media",'Mapa final'!$AD$37="Menor"),CONCATENATE("R5C",'Mapa final'!$R$37),"")</f>
        <v/>
      </c>
      <c r="S30" s="64" t="str">
        <f>IF(AND('Mapa final'!$AB$38="Media",'Mapa final'!$AD$38="Menor"),CONCATENATE("R5C",'Mapa final'!$R$38),"")</f>
        <v/>
      </c>
      <c r="T30" s="64" t="str">
        <f>IF(AND('Mapa final'!$AB$39="Media",'Mapa final'!$AD$39="Menor"),CONCATENATE("R5C",'Mapa final'!$R$39),"")</f>
        <v/>
      </c>
      <c r="U30" s="65" t="str">
        <f>IF(AND('Mapa final'!$AB$40="Media",'Mapa final'!$AD$40="Menor"),CONCATENATE("R5C",'Mapa final'!$R$40),"")</f>
        <v/>
      </c>
      <c r="V30" s="63" t="str">
        <f>IF(AND('Mapa final'!$AB$35="Media",'Mapa final'!$AD$35="Moderado"),CONCATENATE("R5C",'Mapa final'!$R$35),"")</f>
        <v/>
      </c>
      <c r="W30" s="64" t="str">
        <f>IF(AND('Mapa final'!$AB$36="Media",'Mapa final'!$AD$36="Moderado"),CONCATENATE("R5C",'Mapa final'!$R$36),"")</f>
        <v/>
      </c>
      <c r="X30" s="64" t="str">
        <f>IF(AND('Mapa final'!$AB$37="Media",'Mapa final'!$AD$37="Moderado"),CONCATENATE("R5C",'Mapa final'!$R$37),"")</f>
        <v/>
      </c>
      <c r="Y30" s="64" t="str">
        <f>IF(AND('Mapa final'!$AB$38="Media",'Mapa final'!$AD$38="Moderado"),CONCATENATE("R5C",'Mapa final'!$R$38),"")</f>
        <v/>
      </c>
      <c r="Z30" s="64" t="str">
        <f>IF(AND('Mapa final'!$AB$39="Media",'Mapa final'!$AD$39="Moderado"),CONCATENATE("R5C",'Mapa final'!$R$39),"")</f>
        <v/>
      </c>
      <c r="AA30" s="65" t="str">
        <f>IF(AND('Mapa final'!$AB$40="Media",'Mapa final'!$AD$40="Moderado"),CONCATENATE("R5C",'Mapa final'!$R$40),"")</f>
        <v/>
      </c>
      <c r="AB30" s="48" t="str">
        <f>IF(AND('Mapa final'!$AB$35="Media",'Mapa final'!$AD$35="Mayor"),CONCATENATE("R5C",'Mapa final'!$R$35),"")</f>
        <v/>
      </c>
      <c r="AC30" s="49" t="str">
        <f>IF(AND('Mapa final'!$AB$36="Media",'Mapa final'!$AD$36="Mayor"),CONCATENATE("R5C",'Mapa final'!$R$36),"")</f>
        <v/>
      </c>
      <c r="AD30" s="49" t="str">
        <f>IF(AND('Mapa final'!$AB$37="Media",'Mapa final'!$AD$37="Mayor"),CONCATENATE("R5C",'Mapa final'!$R$37),"")</f>
        <v/>
      </c>
      <c r="AE30" s="49" t="str">
        <f>IF(AND('Mapa final'!$AB$38="Media",'Mapa final'!$AD$38="Mayor"),CONCATENATE("R5C",'Mapa final'!$R$38),"")</f>
        <v/>
      </c>
      <c r="AF30" s="49" t="str">
        <f>IF(AND('Mapa final'!$AB$39="Media",'Mapa final'!$AD$39="Mayor"),CONCATENATE("R5C",'Mapa final'!$R$39),"")</f>
        <v/>
      </c>
      <c r="AG30" s="50" t="str">
        <f>IF(AND('Mapa final'!$AB$40="Media",'Mapa final'!$AD$40="Mayor"),CONCATENATE("R5C",'Mapa final'!$R$40),"")</f>
        <v/>
      </c>
      <c r="AH30" s="51" t="str">
        <f>IF(AND('Mapa final'!$AB$35="Media",'Mapa final'!$AD$35="Catastrófico"),CONCATENATE("R5C",'Mapa final'!$R$35),"")</f>
        <v/>
      </c>
      <c r="AI30" s="52" t="str">
        <f>IF(AND('Mapa final'!$AB$36="Media",'Mapa final'!$AD$36="Catastrófico"),CONCATENATE("R5C",'Mapa final'!$R$36),"")</f>
        <v/>
      </c>
      <c r="AJ30" s="52" t="str">
        <f>IF(AND('Mapa final'!$AB$37="Media",'Mapa final'!$AD$37="Catastrófico"),CONCATENATE("R5C",'Mapa final'!$R$37),"")</f>
        <v/>
      </c>
      <c r="AK30" s="52" t="str">
        <f>IF(AND('Mapa final'!$AB$38="Media",'Mapa final'!$AD$38="Catastrófico"),CONCATENATE("R5C",'Mapa final'!$R$38),"")</f>
        <v/>
      </c>
      <c r="AL30" s="52" t="str">
        <f>IF(AND('Mapa final'!$AB$39="Media",'Mapa final'!$AD$39="Catastrófico"),CONCATENATE("R5C",'Mapa final'!$R$39),"")</f>
        <v/>
      </c>
      <c r="AM30" s="53" t="str">
        <f>IF(AND('Mapa final'!$AB$40="Media",'Mapa final'!$AD$40="Catastrófico"),CONCATENATE("R5C",'Mapa final'!$R$40),"")</f>
        <v/>
      </c>
      <c r="AN30" s="79"/>
      <c r="AO30" s="438"/>
      <c r="AP30" s="439"/>
      <c r="AQ30" s="439"/>
      <c r="AR30" s="439"/>
      <c r="AS30" s="439"/>
      <c r="AT30" s="440"/>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row>
    <row r="31" spans="1:76" ht="15" customHeight="1" x14ac:dyDescent="0.25">
      <c r="A31" s="79"/>
      <c r="B31" s="310"/>
      <c r="C31" s="310"/>
      <c r="D31" s="311"/>
      <c r="E31" s="409"/>
      <c r="F31" s="408"/>
      <c r="G31" s="408"/>
      <c r="H31" s="408"/>
      <c r="I31" s="424"/>
      <c r="J31" s="63" t="str">
        <f>IF(AND('Mapa final'!$AB$41="Media",'Mapa final'!$AD$41="Leve"),CONCATENATE("R6C",'Mapa final'!$R$41),"")</f>
        <v/>
      </c>
      <c r="K31" s="64" t="str">
        <f>IF(AND('Mapa final'!$AB$42="Media",'Mapa final'!$AD$42="Leve"),CONCATENATE("R6C",'Mapa final'!$R$42),"")</f>
        <v/>
      </c>
      <c r="L31" s="64" t="str">
        <f>IF(AND('Mapa final'!$AB$43="Media",'Mapa final'!$AD$43="Leve"),CONCATENATE("R6C",'Mapa final'!$R$43),"")</f>
        <v/>
      </c>
      <c r="M31" s="64" t="str">
        <f>IF(AND('Mapa final'!$AB$44="Media",'Mapa final'!$AD$44="Leve"),CONCATENATE("R6C",'Mapa final'!$R$44),"")</f>
        <v/>
      </c>
      <c r="N31" s="64" t="str">
        <f>IF(AND('Mapa final'!$AB$45="Media",'Mapa final'!$AD$45="Leve"),CONCATENATE("R6C",'Mapa final'!$R$45),"")</f>
        <v/>
      </c>
      <c r="O31" s="65" t="str">
        <f>IF(AND('Mapa final'!$AB$46="Media",'Mapa final'!$AD$46="Leve"),CONCATENATE("R6C",'Mapa final'!$R$46),"")</f>
        <v/>
      </c>
      <c r="P31" s="63" t="str">
        <f>IF(AND('Mapa final'!$AB$41="Media",'Mapa final'!$AD$41="Menor"),CONCATENATE("R6C",'Mapa final'!$R$41),"")</f>
        <v/>
      </c>
      <c r="Q31" s="64" t="str">
        <f>IF(AND('Mapa final'!$AB$42="Media",'Mapa final'!$AD$42="Menor"),CONCATENATE("R6C",'Mapa final'!$R$42),"")</f>
        <v/>
      </c>
      <c r="R31" s="64" t="str">
        <f>IF(AND('Mapa final'!$AB$43="Media",'Mapa final'!$AD$43="Menor"),CONCATENATE("R6C",'Mapa final'!$R$43),"")</f>
        <v/>
      </c>
      <c r="S31" s="64" t="str">
        <f>IF(AND('Mapa final'!$AB$44="Media",'Mapa final'!$AD$44="Menor"),CONCATENATE("R6C",'Mapa final'!$R$44),"")</f>
        <v/>
      </c>
      <c r="T31" s="64" t="str">
        <f>IF(AND('Mapa final'!$AB$45="Media",'Mapa final'!$AD$45="Menor"),CONCATENATE("R6C",'Mapa final'!$R$45),"")</f>
        <v/>
      </c>
      <c r="U31" s="65" t="str">
        <f>IF(AND('Mapa final'!$AB$46="Media",'Mapa final'!$AD$46="Menor"),CONCATENATE("R6C",'Mapa final'!$R$46),"")</f>
        <v/>
      </c>
      <c r="V31" s="63" t="str">
        <f>IF(AND('Mapa final'!$AB$41="Media",'Mapa final'!$AD$41="Moderado"),CONCATENATE("R6C",'Mapa final'!$R$41),"")</f>
        <v/>
      </c>
      <c r="W31" s="64" t="str">
        <f>IF(AND('Mapa final'!$AB$42="Media",'Mapa final'!$AD$42="Moderado"),CONCATENATE("R6C",'Mapa final'!$R$42),"")</f>
        <v/>
      </c>
      <c r="X31" s="64" t="str">
        <f>IF(AND('Mapa final'!$AB$43="Media",'Mapa final'!$AD$43="Moderado"),CONCATENATE("R6C",'Mapa final'!$R$43),"")</f>
        <v/>
      </c>
      <c r="Y31" s="64" t="str">
        <f>IF(AND('Mapa final'!$AB$44="Media",'Mapa final'!$AD$44="Moderado"),CONCATENATE("R6C",'Mapa final'!$R$44),"")</f>
        <v/>
      </c>
      <c r="Z31" s="64" t="str">
        <f>IF(AND('Mapa final'!$AB$45="Media",'Mapa final'!$AD$45="Moderado"),CONCATENATE("R6C",'Mapa final'!$R$45),"")</f>
        <v/>
      </c>
      <c r="AA31" s="65" t="str">
        <f>IF(AND('Mapa final'!$AB$46="Media",'Mapa final'!$AD$46="Moderado"),CONCATENATE("R6C",'Mapa final'!$R$46),"")</f>
        <v/>
      </c>
      <c r="AB31" s="48" t="str">
        <f>IF(AND('Mapa final'!$AB$41="Media",'Mapa final'!$AD$41="Mayor"),CONCATENATE("R6C",'Mapa final'!$R$41),"")</f>
        <v/>
      </c>
      <c r="AC31" s="49" t="str">
        <f>IF(AND('Mapa final'!$AB$42="Media",'Mapa final'!$AD$42="Mayor"),CONCATENATE("R6C",'Mapa final'!$R$42),"")</f>
        <v/>
      </c>
      <c r="AD31" s="49" t="str">
        <f>IF(AND('Mapa final'!$AB$43="Media",'Mapa final'!$AD$43="Mayor"),CONCATENATE("R6C",'Mapa final'!$R$43),"")</f>
        <v/>
      </c>
      <c r="AE31" s="49" t="str">
        <f>IF(AND('Mapa final'!$AB$44="Media",'Mapa final'!$AD$44="Mayor"),CONCATENATE("R6C",'Mapa final'!$R$44),"")</f>
        <v/>
      </c>
      <c r="AF31" s="49" t="str">
        <f>IF(AND('Mapa final'!$AB$45="Media",'Mapa final'!$AD$45="Mayor"),CONCATENATE("R6C",'Mapa final'!$R$45),"")</f>
        <v/>
      </c>
      <c r="AG31" s="50" t="str">
        <f>IF(AND('Mapa final'!$AB$46="Media",'Mapa final'!$AD$46="Mayor"),CONCATENATE("R6C",'Mapa final'!$R$46),"")</f>
        <v/>
      </c>
      <c r="AH31" s="51" t="str">
        <f>IF(AND('Mapa final'!$AB$41="Media",'Mapa final'!$AD$41="Catastrófico"),CONCATENATE("R6C",'Mapa final'!$R$41),"")</f>
        <v/>
      </c>
      <c r="AI31" s="52" t="str">
        <f>IF(AND('Mapa final'!$AB$42="Media",'Mapa final'!$AD$42="Catastrófico"),CONCATENATE("R6C",'Mapa final'!$R$42),"")</f>
        <v/>
      </c>
      <c r="AJ31" s="52" t="str">
        <f>IF(AND('Mapa final'!$AB$43="Media",'Mapa final'!$AD$43="Catastrófico"),CONCATENATE("R6C",'Mapa final'!$R$43),"")</f>
        <v/>
      </c>
      <c r="AK31" s="52" t="str">
        <f>IF(AND('Mapa final'!$AB$44="Media",'Mapa final'!$AD$44="Catastrófico"),CONCATENATE("R6C",'Mapa final'!$R$44),"")</f>
        <v/>
      </c>
      <c r="AL31" s="52" t="str">
        <f>IF(AND('Mapa final'!$AB$45="Media",'Mapa final'!$AD$45="Catastrófico"),CONCATENATE("R6C",'Mapa final'!$R$45),"")</f>
        <v/>
      </c>
      <c r="AM31" s="53" t="str">
        <f>IF(AND('Mapa final'!$AB$46="Media",'Mapa final'!$AD$46="Catastrófico"),CONCATENATE("R6C",'Mapa final'!$R$46),"")</f>
        <v/>
      </c>
      <c r="AN31" s="79"/>
      <c r="AO31" s="438"/>
      <c r="AP31" s="439"/>
      <c r="AQ31" s="439"/>
      <c r="AR31" s="439"/>
      <c r="AS31" s="439"/>
      <c r="AT31" s="440"/>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row>
    <row r="32" spans="1:76" ht="15" customHeight="1" x14ac:dyDescent="0.25">
      <c r="A32" s="79"/>
      <c r="B32" s="310"/>
      <c r="C32" s="310"/>
      <c r="D32" s="311"/>
      <c r="E32" s="409"/>
      <c r="F32" s="408"/>
      <c r="G32" s="408"/>
      <c r="H32" s="408"/>
      <c r="I32" s="424"/>
      <c r="J32" s="63" t="str">
        <f>IF(AND('Mapa final'!$AB$47="Media",'Mapa final'!$AD$47="Leve"),CONCATENATE("R7C",'Mapa final'!$R$47),"")</f>
        <v/>
      </c>
      <c r="K32" s="64" t="str">
        <f>IF(AND('Mapa final'!$AB$48="Media",'Mapa final'!$AD$48="Leve"),CONCATENATE("R7C",'Mapa final'!$R$48),"")</f>
        <v/>
      </c>
      <c r="L32" s="64" t="str">
        <f>IF(AND('Mapa final'!$AB$49="Media",'Mapa final'!$AD$49="Leve"),CONCATENATE("R7C",'Mapa final'!$R$49),"")</f>
        <v/>
      </c>
      <c r="M32" s="64" t="str">
        <f>IF(AND('Mapa final'!$AB$50="Media",'Mapa final'!$AD$50="Leve"),CONCATENATE("R7C",'Mapa final'!$R$50),"")</f>
        <v/>
      </c>
      <c r="N32" s="64" t="str">
        <f>IF(AND('Mapa final'!$AB$51="Media",'Mapa final'!$AD$51="Leve"),CONCATENATE("R7C",'Mapa final'!$R$51),"")</f>
        <v/>
      </c>
      <c r="O32" s="65" t="str">
        <f>IF(AND('Mapa final'!$AB$52="Media",'Mapa final'!$AD$52="Leve"),CONCATENATE("R7C",'Mapa final'!$R$52),"")</f>
        <v/>
      </c>
      <c r="P32" s="63" t="str">
        <f>IF(AND('Mapa final'!$AB$47="Media",'Mapa final'!$AD$47="Menor"),CONCATENATE("R7C",'Mapa final'!$R$47),"")</f>
        <v/>
      </c>
      <c r="Q32" s="64" t="str">
        <f>IF(AND('Mapa final'!$AB$48="Media",'Mapa final'!$AD$48="Menor"),CONCATENATE("R7C",'Mapa final'!$R$48),"")</f>
        <v/>
      </c>
      <c r="R32" s="64" t="str">
        <f>IF(AND('Mapa final'!$AB$49="Media",'Mapa final'!$AD$49="Menor"),CONCATENATE("R7C",'Mapa final'!$R$49),"")</f>
        <v/>
      </c>
      <c r="S32" s="64" t="str">
        <f>IF(AND('Mapa final'!$AB$50="Media",'Mapa final'!$AD$50="Menor"),CONCATENATE("R7C",'Mapa final'!$R$50),"")</f>
        <v/>
      </c>
      <c r="T32" s="64" t="str">
        <f>IF(AND('Mapa final'!$AB$51="Media",'Mapa final'!$AD$51="Menor"),CONCATENATE("R7C",'Mapa final'!$R$51),"")</f>
        <v/>
      </c>
      <c r="U32" s="65" t="str">
        <f>IF(AND('Mapa final'!$AB$52="Media",'Mapa final'!$AD$52="Menor"),CONCATENATE("R7C",'Mapa final'!$R$52),"")</f>
        <v/>
      </c>
      <c r="V32" s="63" t="str">
        <f>IF(AND('Mapa final'!$AB$47="Media",'Mapa final'!$AD$47="Moderado"),CONCATENATE("R7C",'Mapa final'!$R$47),"")</f>
        <v/>
      </c>
      <c r="W32" s="64" t="str">
        <f>IF(AND('Mapa final'!$AB$48="Media",'Mapa final'!$AD$48="Moderado"),CONCATENATE("R7C",'Mapa final'!$R$48),"")</f>
        <v/>
      </c>
      <c r="X32" s="64" t="str">
        <f>IF(AND('Mapa final'!$AB$49="Media",'Mapa final'!$AD$49="Moderado"),CONCATENATE("R7C",'Mapa final'!$R$49),"")</f>
        <v/>
      </c>
      <c r="Y32" s="64" t="str">
        <f>IF(AND('Mapa final'!$AB$50="Media",'Mapa final'!$AD$50="Moderado"),CONCATENATE("R7C",'Mapa final'!$R$50),"")</f>
        <v/>
      </c>
      <c r="Z32" s="64" t="str">
        <f>IF(AND('Mapa final'!$AB$51="Media",'Mapa final'!$AD$51="Moderado"),CONCATENATE("R7C",'Mapa final'!$R$51),"")</f>
        <v/>
      </c>
      <c r="AA32" s="65" t="str">
        <f>IF(AND('Mapa final'!$AB$52="Media",'Mapa final'!$AD$52="Moderado"),CONCATENATE("R7C",'Mapa final'!$R$52),"")</f>
        <v/>
      </c>
      <c r="AB32" s="48" t="str">
        <f>IF(AND('Mapa final'!$AB$47="Media",'Mapa final'!$AD$47="Mayor"),CONCATENATE("R7C",'Mapa final'!$R$47),"")</f>
        <v/>
      </c>
      <c r="AC32" s="49" t="str">
        <f>IF(AND('Mapa final'!$AB$48="Media",'Mapa final'!$AD$48="Mayor"),CONCATENATE("R7C",'Mapa final'!$R$48),"")</f>
        <v/>
      </c>
      <c r="AD32" s="49" t="str">
        <f>IF(AND('Mapa final'!$AB$49="Media",'Mapa final'!$AD$49="Mayor"),CONCATENATE("R7C",'Mapa final'!$R$49),"")</f>
        <v/>
      </c>
      <c r="AE32" s="49" t="str">
        <f>IF(AND('Mapa final'!$AB$50="Media",'Mapa final'!$AD$50="Mayor"),CONCATENATE("R7C",'Mapa final'!$R$50),"")</f>
        <v/>
      </c>
      <c r="AF32" s="49" t="str">
        <f>IF(AND('Mapa final'!$AB$51="Media",'Mapa final'!$AD$51="Mayor"),CONCATENATE("R7C",'Mapa final'!$R$51),"")</f>
        <v/>
      </c>
      <c r="AG32" s="50" t="str">
        <f>IF(AND('Mapa final'!$AB$52="Media",'Mapa final'!$AD$52="Mayor"),CONCATENATE("R7C",'Mapa final'!$R$52),"")</f>
        <v/>
      </c>
      <c r="AH32" s="51" t="str">
        <f>IF(AND('Mapa final'!$AB$47="Media",'Mapa final'!$AD$47="Catastrófico"),CONCATENATE("R7C",'Mapa final'!$R$47),"")</f>
        <v/>
      </c>
      <c r="AI32" s="52" t="str">
        <f>IF(AND('Mapa final'!$AB$48="Media",'Mapa final'!$AD$48="Catastrófico"),CONCATENATE("R7C",'Mapa final'!$R$48),"")</f>
        <v/>
      </c>
      <c r="AJ32" s="52" t="str">
        <f>IF(AND('Mapa final'!$AB$49="Media",'Mapa final'!$AD$49="Catastrófico"),CONCATENATE("R7C",'Mapa final'!$R$49),"")</f>
        <v/>
      </c>
      <c r="AK32" s="52" t="str">
        <f>IF(AND('Mapa final'!$AB$50="Media",'Mapa final'!$AD$50="Catastrófico"),CONCATENATE("R7C",'Mapa final'!$R$50),"")</f>
        <v/>
      </c>
      <c r="AL32" s="52" t="str">
        <f>IF(AND('Mapa final'!$AB$51="Media",'Mapa final'!$AD$51="Catastrófico"),CONCATENATE("R7C",'Mapa final'!$R$51),"")</f>
        <v/>
      </c>
      <c r="AM32" s="53" t="str">
        <f>IF(AND('Mapa final'!$AB$52="Media",'Mapa final'!$AD$52="Catastrófico"),CONCATENATE("R7C",'Mapa final'!$R$52),"")</f>
        <v/>
      </c>
      <c r="AN32" s="79"/>
      <c r="AO32" s="438"/>
      <c r="AP32" s="439"/>
      <c r="AQ32" s="439"/>
      <c r="AR32" s="439"/>
      <c r="AS32" s="439"/>
      <c r="AT32" s="440"/>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row>
    <row r="33" spans="1:80" ht="15" customHeight="1" x14ac:dyDescent="0.25">
      <c r="A33" s="79"/>
      <c r="B33" s="310"/>
      <c r="C33" s="310"/>
      <c r="D33" s="311"/>
      <c r="E33" s="409"/>
      <c r="F33" s="408"/>
      <c r="G33" s="408"/>
      <c r="H33" s="408"/>
      <c r="I33" s="424"/>
      <c r="J33" s="63" t="str">
        <f>IF(AND('Mapa final'!$AB$53="Media",'Mapa final'!$AD$53="Leve"),CONCATENATE("R8C",'Mapa final'!$R$53),"")</f>
        <v/>
      </c>
      <c r="K33" s="64" t="str">
        <f>IF(AND('Mapa final'!$AB$54="Media",'Mapa final'!$AD$54="Leve"),CONCATENATE("R8C",'Mapa final'!$R$54),"")</f>
        <v/>
      </c>
      <c r="L33" s="64" t="str">
        <f>IF(AND('Mapa final'!$AB$55="Media",'Mapa final'!$AD$55="Leve"),CONCATENATE("R8C",'Mapa final'!$R$55),"")</f>
        <v/>
      </c>
      <c r="M33" s="64" t="str">
        <f>IF(AND('Mapa final'!$AB$56="Media",'Mapa final'!$AD$56="Leve"),CONCATENATE("R8C",'Mapa final'!$R$56),"")</f>
        <v/>
      </c>
      <c r="N33" s="64" t="str">
        <f>IF(AND('Mapa final'!$AB$57="Media",'Mapa final'!$AD$57="Leve"),CONCATENATE("R8C",'Mapa final'!$R$57),"")</f>
        <v/>
      </c>
      <c r="O33" s="65" t="str">
        <f>IF(AND('Mapa final'!$AB$58="Media",'Mapa final'!$AD$58="Leve"),CONCATENATE("R8C",'Mapa final'!$R$58),"")</f>
        <v/>
      </c>
      <c r="P33" s="63" t="str">
        <f>IF(AND('Mapa final'!$AB$53="Media",'Mapa final'!$AD$53="Menor"),CONCATENATE("R8C",'Mapa final'!$R$53),"")</f>
        <v/>
      </c>
      <c r="Q33" s="64" t="str">
        <f>IF(AND('Mapa final'!$AB$54="Media",'Mapa final'!$AD$54="Menor"),CONCATENATE("R8C",'Mapa final'!$R$54),"")</f>
        <v/>
      </c>
      <c r="R33" s="64" t="str">
        <f>IF(AND('Mapa final'!$AB$55="Media",'Mapa final'!$AD$55="Menor"),CONCATENATE("R8C",'Mapa final'!$R$55),"")</f>
        <v/>
      </c>
      <c r="S33" s="64" t="str">
        <f>IF(AND('Mapa final'!$AB$56="Media",'Mapa final'!$AD$56="Menor"),CONCATENATE("R8C",'Mapa final'!$R$56),"")</f>
        <v/>
      </c>
      <c r="T33" s="64" t="str">
        <f>IF(AND('Mapa final'!$AB$57="Media",'Mapa final'!$AD$57="Menor"),CONCATENATE("R8C",'Mapa final'!$R$57),"")</f>
        <v/>
      </c>
      <c r="U33" s="65" t="str">
        <f>IF(AND('Mapa final'!$AB$58="Media",'Mapa final'!$AD$58="Menor"),CONCATENATE("R8C",'Mapa final'!$R$58),"")</f>
        <v/>
      </c>
      <c r="V33" s="63" t="str">
        <f>IF(AND('Mapa final'!$AB$53="Media",'Mapa final'!$AD$53="Moderado"),CONCATENATE("R8C",'Mapa final'!$R$53),"")</f>
        <v/>
      </c>
      <c r="W33" s="64" t="str">
        <f>IF(AND('Mapa final'!$AB$54="Media",'Mapa final'!$AD$54="Moderado"),CONCATENATE("R8C",'Mapa final'!$R$54),"")</f>
        <v/>
      </c>
      <c r="X33" s="64" t="str">
        <f>IF(AND('Mapa final'!$AB$55="Media",'Mapa final'!$AD$55="Moderado"),CONCATENATE("R8C",'Mapa final'!$R$55),"")</f>
        <v/>
      </c>
      <c r="Y33" s="64" t="str">
        <f>IF(AND('Mapa final'!$AB$56="Media",'Mapa final'!$AD$56="Moderado"),CONCATENATE("R8C",'Mapa final'!$R$56),"")</f>
        <v/>
      </c>
      <c r="Z33" s="64" t="str">
        <f>IF(AND('Mapa final'!$AB$57="Media",'Mapa final'!$AD$57="Moderado"),CONCATENATE("R8C",'Mapa final'!$R$57),"")</f>
        <v/>
      </c>
      <c r="AA33" s="65" t="str">
        <f>IF(AND('Mapa final'!$AB$58="Media",'Mapa final'!$AD$58="Moderado"),CONCATENATE("R8C",'Mapa final'!$R$58),"")</f>
        <v/>
      </c>
      <c r="AB33" s="48" t="str">
        <f>IF(AND('Mapa final'!$AB$53="Media",'Mapa final'!$AD$53="Mayor"),CONCATENATE("R8C",'Mapa final'!$R$53),"")</f>
        <v/>
      </c>
      <c r="AC33" s="49" t="str">
        <f>IF(AND('Mapa final'!$AB$54="Media",'Mapa final'!$AD$54="Mayor"),CONCATENATE("R8C",'Mapa final'!$R$54),"")</f>
        <v/>
      </c>
      <c r="AD33" s="49" t="str">
        <f>IF(AND('Mapa final'!$AB$55="Media",'Mapa final'!$AD$55="Mayor"),CONCATENATE("R8C",'Mapa final'!$R$55),"")</f>
        <v/>
      </c>
      <c r="AE33" s="49" t="str">
        <f>IF(AND('Mapa final'!$AB$56="Media",'Mapa final'!$AD$56="Mayor"),CONCATENATE("R8C",'Mapa final'!$R$56),"")</f>
        <v/>
      </c>
      <c r="AF33" s="49" t="str">
        <f>IF(AND('Mapa final'!$AB$57="Media",'Mapa final'!$AD$57="Mayor"),CONCATENATE("R8C",'Mapa final'!$R$57),"")</f>
        <v/>
      </c>
      <c r="AG33" s="50" t="str">
        <f>IF(AND('Mapa final'!$AB$58="Media",'Mapa final'!$AD$58="Mayor"),CONCATENATE("R8C",'Mapa final'!$R$58),"")</f>
        <v/>
      </c>
      <c r="AH33" s="51" t="str">
        <f>IF(AND('Mapa final'!$AB$53="Media",'Mapa final'!$AD$53="Catastrófico"),CONCATENATE("R8C",'Mapa final'!$R$53),"")</f>
        <v/>
      </c>
      <c r="AI33" s="52" t="str">
        <f>IF(AND('Mapa final'!$AB$54="Media",'Mapa final'!$AD$54="Catastrófico"),CONCATENATE("R8C",'Mapa final'!$R$54),"")</f>
        <v/>
      </c>
      <c r="AJ33" s="52" t="str">
        <f>IF(AND('Mapa final'!$AB$55="Media",'Mapa final'!$AD$55="Catastrófico"),CONCATENATE("R8C",'Mapa final'!$R$55),"")</f>
        <v/>
      </c>
      <c r="AK33" s="52" t="str">
        <f>IF(AND('Mapa final'!$AB$56="Media",'Mapa final'!$AD$56="Catastrófico"),CONCATENATE("R8C",'Mapa final'!$R$56),"")</f>
        <v/>
      </c>
      <c r="AL33" s="52" t="str">
        <f>IF(AND('Mapa final'!$AB$57="Media",'Mapa final'!$AD$57="Catastrófico"),CONCATENATE("R8C",'Mapa final'!$R$57),"")</f>
        <v/>
      </c>
      <c r="AM33" s="53" t="str">
        <f>IF(AND('Mapa final'!$AB$58="Media",'Mapa final'!$AD$58="Catastrófico"),CONCATENATE("R8C",'Mapa final'!$R$58),"")</f>
        <v/>
      </c>
      <c r="AN33" s="79"/>
      <c r="AO33" s="438"/>
      <c r="AP33" s="439"/>
      <c r="AQ33" s="439"/>
      <c r="AR33" s="439"/>
      <c r="AS33" s="439"/>
      <c r="AT33" s="440"/>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row>
    <row r="34" spans="1:80" ht="15" customHeight="1" x14ac:dyDescent="0.25">
      <c r="A34" s="79"/>
      <c r="B34" s="310"/>
      <c r="C34" s="310"/>
      <c r="D34" s="311"/>
      <c r="E34" s="409"/>
      <c r="F34" s="408"/>
      <c r="G34" s="408"/>
      <c r="H34" s="408"/>
      <c r="I34" s="424"/>
      <c r="J34" s="63" t="str">
        <f>IF(AND('Mapa final'!$AB$59="Media",'Mapa final'!$AD$59="Leve"),CONCATENATE("R9C",'Mapa final'!$R$59),"")</f>
        <v/>
      </c>
      <c r="K34" s="64" t="str">
        <f>IF(AND('Mapa final'!$AB$60="Media",'Mapa final'!$AD$60="Leve"),CONCATENATE("R9C",'Mapa final'!$R$60),"")</f>
        <v/>
      </c>
      <c r="L34" s="64" t="str">
        <f>IF(AND('Mapa final'!$AB$61="Media",'Mapa final'!$AD$61="Leve"),CONCATENATE("R9C",'Mapa final'!$R$61),"")</f>
        <v/>
      </c>
      <c r="M34" s="64" t="str">
        <f>IF(AND('Mapa final'!$AB$62="Media",'Mapa final'!$AD$62="Leve"),CONCATENATE("R9C",'Mapa final'!$R$62),"")</f>
        <v/>
      </c>
      <c r="N34" s="64" t="str">
        <f>IF(AND('Mapa final'!$AB$63="Media",'Mapa final'!$AD$63="Leve"),CONCATENATE("R9C",'Mapa final'!$R$63),"")</f>
        <v/>
      </c>
      <c r="O34" s="65" t="str">
        <f>IF(AND('Mapa final'!$AB$64="Media",'Mapa final'!$AD$64="Leve"),CONCATENATE("R9C",'Mapa final'!$R$64),"")</f>
        <v/>
      </c>
      <c r="P34" s="63" t="str">
        <f>IF(AND('Mapa final'!$AB$59="Media",'Mapa final'!$AD$59="Menor"),CONCATENATE("R9C",'Mapa final'!$R$59),"")</f>
        <v/>
      </c>
      <c r="Q34" s="64" t="str">
        <f>IF(AND('Mapa final'!$AB$60="Media",'Mapa final'!$AD$60="Menor"),CONCATENATE("R9C",'Mapa final'!$R$60),"")</f>
        <v/>
      </c>
      <c r="R34" s="64" t="str">
        <f>IF(AND('Mapa final'!$AB$61="Media",'Mapa final'!$AD$61="Menor"),CONCATENATE("R9C",'Mapa final'!$R$61),"")</f>
        <v/>
      </c>
      <c r="S34" s="64" t="str">
        <f>IF(AND('Mapa final'!$AB$62="Media",'Mapa final'!$AD$62="Menor"),CONCATENATE("R9C",'Mapa final'!$R$62),"")</f>
        <v/>
      </c>
      <c r="T34" s="64" t="str">
        <f>IF(AND('Mapa final'!$AB$63="Media",'Mapa final'!$AD$63="Menor"),CONCATENATE("R9C",'Mapa final'!$R$63),"")</f>
        <v/>
      </c>
      <c r="U34" s="65" t="str">
        <f>IF(AND('Mapa final'!$AB$64="Media",'Mapa final'!$AD$64="Menor"),CONCATENATE("R9C",'Mapa final'!$R$64),"")</f>
        <v/>
      </c>
      <c r="V34" s="63" t="str">
        <f>IF(AND('Mapa final'!$AB$59="Media",'Mapa final'!$AD$59="Moderado"),CONCATENATE("R9C",'Mapa final'!$R$59),"")</f>
        <v/>
      </c>
      <c r="W34" s="64" t="str">
        <f>IF(AND('Mapa final'!$AB$60="Media",'Mapa final'!$AD$60="Moderado"),CONCATENATE("R9C",'Mapa final'!$R$60),"")</f>
        <v/>
      </c>
      <c r="X34" s="64" t="str">
        <f>IF(AND('Mapa final'!$AB$61="Media",'Mapa final'!$AD$61="Moderado"),CONCATENATE("R9C",'Mapa final'!$R$61),"")</f>
        <v/>
      </c>
      <c r="Y34" s="64" t="str">
        <f>IF(AND('Mapa final'!$AB$62="Media",'Mapa final'!$AD$62="Moderado"),CONCATENATE("R9C",'Mapa final'!$R$62),"")</f>
        <v/>
      </c>
      <c r="Z34" s="64" t="str">
        <f>IF(AND('Mapa final'!$AB$63="Media",'Mapa final'!$AD$63="Moderado"),CONCATENATE("R9C",'Mapa final'!$R$63),"")</f>
        <v/>
      </c>
      <c r="AA34" s="65" t="str">
        <f>IF(AND('Mapa final'!$AB$64="Media",'Mapa final'!$AD$64="Moderado"),CONCATENATE("R9C",'Mapa final'!$R$64),"")</f>
        <v/>
      </c>
      <c r="AB34" s="48" t="str">
        <f>IF(AND('Mapa final'!$AB$59="Media",'Mapa final'!$AD$59="Mayor"),CONCATENATE("R9C",'Mapa final'!$R$59),"")</f>
        <v/>
      </c>
      <c r="AC34" s="49" t="str">
        <f>IF(AND('Mapa final'!$AB$60="Media",'Mapa final'!$AD$60="Mayor"),CONCATENATE("R9C",'Mapa final'!$R$60),"")</f>
        <v/>
      </c>
      <c r="AD34" s="49" t="str">
        <f>IF(AND('Mapa final'!$AB$61="Media",'Mapa final'!$AD$61="Mayor"),CONCATENATE("R9C",'Mapa final'!$R$61),"")</f>
        <v/>
      </c>
      <c r="AE34" s="49" t="str">
        <f>IF(AND('Mapa final'!$AB$62="Media",'Mapa final'!$AD$62="Mayor"),CONCATENATE("R9C",'Mapa final'!$R$62),"")</f>
        <v/>
      </c>
      <c r="AF34" s="49" t="str">
        <f>IF(AND('Mapa final'!$AB$63="Media",'Mapa final'!$AD$63="Mayor"),CONCATENATE("R9C",'Mapa final'!$R$63),"")</f>
        <v/>
      </c>
      <c r="AG34" s="50" t="str">
        <f>IF(AND('Mapa final'!$AB$64="Media",'Mapa final'!$AD$64="Mayor"),CONCATENATE("R9C",'Mapa final'!$R$64),"")</f>
        <v/>
      </c>
      <c r="AH34" s="51" t="str">
        <f>IF(AND('Mapa final'!$AB$59="Media",'Mapa final'!$AD$59="Catastrófico"),CONCATENATE("R9C",'Mapa final'!$R$59),"")</f>
        <v/>
      </c>
      <c r="AI34" s="52" t="str">
        <f>IF(AND('Mapa final'!$AB$60="Media",'Mapa final'!$AD$60="Catastrófico"),CONCATENATE("R9C",'Mapa final'!$R$60),"")</f>
        <v/>
      </c>
      <c r="AJ34" s="52" t="str">
        <f>IF(AND('Mapa final'!$AB$61="Media",'Mapa final'!$AD$61="Catastrófico"),CONCATENATE("R9C",'Mapa final'!$R$61),"")</f>
        <v/>
      </c>
      <c r="AK34" s="52" t="str">
        <f>IF(AND('Mapa final'!$AB$62="Media",'Mapa final'!$AD$62="Catastrófico"),CONCATENATE("R9C",'Mapa final'!$R$62),"")</f>
        <v/>
      </c>
      <c r="AL34" s="52" t="str">
        <f>IF(AND('Mapa final'!$AB$63="Media",'Mapa final'!$AD$63="Catastrófico"),CONCATENATE("R9C",'Mapa final'!$R$63),"")</f>
        <v/>
      </c>
      <c r="AM34" s="53" t="str">
        <f>IF(AND('Mapa final'!$AB$64="Media",'Mapa final'!$AD$64="Catastrófico"),CONCATENATE("R9C",'Mapa final'!$R$64),"")</f>
        <v/>
      </c>
      <c r="AN34" s="79"/>
      <c r="AO34" s="438"/>
      <c r="AP34" s="439"/>
      <c r="AQ34" s="439"/>
      <c r="AR34" s="439"/>
      <c r="AS34" s="439"/>
      <c r="AT34" s="440"/>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row>
    <row r="35" spans="1:80" ht="15.75" customHeight="1" thickBot="1" x14ac:dyDescent="0.3">
      <c r="A35" s="79"/>
      <c r="B35" s="310"/>
      <c r="C35" s="310"/>
      <c r="D35" s="311"/>
      <c r="E35" s="410"/>
      <c r="F35" s="411"/>
      <c r="G35" s="411"/>
      <c r="H35" s="411"/>
      <c r="I35" s="425"/>
      <c r="J35" s="63" t="str">
        <f>IF(AND('Mapa final'!$AB$65="Media",'Mapa final'!$AD$65="Leve"),CONCATENATE("R10C",'Mapa final'!$R$65),"")</f>
        <v/>
      </c>
      <c r="K35" s="64" t="str">
        <f>IF(AND('Mapa final'!$AB$66="Media",'Mapa final'!$AD$66="Leve"),CONCATENATE("R10C",'Mapa final'!$R$66),"")</f>
        <v/>
      </c>
      <c r="L35" s="64" t="str">
        <f>IF(AND('Mapa final'!$AB$67="Media",'Mapa final'!$AD$67="Leve"),CONCATENATE("R10C",'Mapa final'!$R$67),"")</f>
        <v/>
      </c>
      <c r="M35" s="64" t="str">
        <f>IF(AND('Mapa final'!$AB$68="Media",'Mapa final'!$AD$68="Leve"),CONCATENATE("R10C",'Mapa final'!$R$68),"")</f>
        <v/>
      </c>
      <c r="N35" s="64" t="str">
        <f>IF(AND('Mapa final'!$AB$69="Media",'Mapa final'!$AD$69="Leve"),CONCATENATE("R10C",'Mapa final'!$R$69),"")</f>
        <v/>
      </c>
      <c r="O35" s="65" t="str">
        <f>IF(AND('Mapa final'!$AB$70="Media",'Mapa final'!$AD$70="Leve"),CONCATENATE("R10C",'Mapa final'!$R$70),"")</f>
        <v/>
      </c>
      <c r="P35" s="63" t="str">
        <f>IF(AND('Mapa final'!$AB$65="Media",'Mapa final'!$AD$65="Menor"),CONCATENATE("R10C",'Mapa final'!$R$65),"")</f>
        <v/>
      </c>
      <c r="Q35" s="64" t="str">
        <f>IF(AND('Mapa final'!$AB$66="Media",'Mapa final'!$AD$66="Menor"),CONCATENATE("R10C",'Mapa final'!$R$66),"")</f>
        <v/>
      </c>
      <c r="R35" s="64" t="str">
        <f>IF(AND('Mapa final'!$AB$67="Media",'Mapa final'!$AD$67="Menor"),CONCATENATE("R10C",'Mapa final'!$R$67),"")</f>
        <v/>
      </c>
      <c r="S35" s="64" t="str">
        <f>IF(AND('Mapa final'!$AB$68="Media",'Mapa final'!$AD$68="Menor"),CONCATENATE("R10C",'Mapa final'!$R$68),"")</f>
        <v/>
      </c>
      <c r="T35" s="64" t="str">
        <f>IF(AND('Mapa final'!$AB$69="Media",'Mapa final'!$AD$69="Menor"),CONCATENATE("R10C",'Mapa final'!$R$69),"")</f>
        <v/>
      </c>
      <c r="U35" s="65" t="str">
        <f>IF(AND('Mapa final'!$AB$70="Media",'Mapa final'!$AD$70="Menor"),CONCATENATE("R10C",'Mapa final'!$R$70),"")</f>
        <v/>
      </c>
      <c r="V35" s="63" t="str">
        <f>IF(AND('Mapa final'!$AB$65="Media",'Mapa final'!$AD$65="Moderado"),CONCATENATE("R10C",'Mapa final'!$R$65),"")</f>
        <v/>
      </c>
      <c r="W35" s="64" t="str">
        <f>IF(AND('Mapa final'!$AB$66="Media",'Mapa final'!$AD$66="Moderado"),CONCATENATE("R10C",'Mapa final'!$R$66),"")</f>
        <v/>
      </c>
      <c r="X35" s="64" t="str">
        <f>IF(AND('Mapa final'!$AB$67="Media",'Mapa final'!$AD$67="Moderado"),CONCATENATE("R10C",'Mapa final'!$R$67),"")</f>
        <v/>
      </c>
      <c r="Y35" s="64" t="str">
        <f>IF(AND('Mapa final'!$AB$68="Media",'Mapa final'!$AD$68="Moderado"),CONCATENATE("R10C",'Mapa final'!$R$68),"")</f>
        <v/>
      </c>
      <c r="Z35" s="64" t="str">
        <f>IF(AND('Mapa final'!$AB$69="Media",'Mapa final'!$AD$69="Moderado"),CONCATENATE("R10C",'Mapa final'!$R$69),"")</f>
        <v/>
      </c>
      <c r="AA35" s="65" t="str">
        <f>IF(AND('Mapa final'!$AB$70="Media",'Mapa final'!$AD$70="Moderado"),CONCATENATE("R10C",'Mapa final'!$R$70),"")</f>
        <v/>
      </c>
      <c r="AB35" s="54" t="str">
        <f>IF(AND('Mapa final'!$AB$65="Media",'Mapa final'!$AD$65="Mayor"),CONCATENATE("R10C",'Mapa final'!$R$65),"")</f>
        <v/>
      </c>
      <c r="AC35" s="55" t="str">
        <f>IF(AND('Mapa final'!$AB$66="Media",'Mapa final'!$AD$66="Mayor"),CONCATENATE("R10C",'Mapa final'!$R$66),"")</f>
        <v/>
      </c>
      <c r="AD35" s="55" t="str">
        <f>IF(AND('Mapa final'!$AB$67="Media",'Mapa final'!$AD$67="Mayor"),CONCATENATE("R10C",'Mapa final'!$R$67),"")</f>
        <v/>
      </c>
      <c r="AE35" s="55" t="str">
        <f>IF(AND('Mapa final'!$AB$68="Media",'Mapa final'!$AD$68="Mayor"),CONCATENATE("R10C",'Mapa final'!$R$68),"")</f>
        <v/>
      </c>
      <c r="AF35" s="55" t="str">
        <f>IF(AND('Mapa final'!$AB$69="Media",'Mapa final'!$AD$69="Mayor"),CONCATENATE("R10C",'Mapa final'!$R$69),"")</f>
        <v/>
      </c>
      <c r="AG35" s="56" t="str">
        <f>IF(AND('Mapa final'!$AB$70="Media",'Mapa final'!$AD$70="Mayor"),CONCATENATE("R10C",'Mapa final'!$R$70),"")</f>
        <v/>
      </c>
      <c r="AH35" s="57" t="str">
        <f>IF(AND('Mapa final'!$AB$65="Media",'Mapa final'!$AD$65="Catastrófico"),CONCATENATE("R10C",'Mapa final'!$R$65),"")</f>
        <v/>
      </c>
      <c r="AI35" s="58" t="str">
        <f>IF(AND('Mapa final'!$AB$66="Media",'Mapa final'!$AD$66="Catastrófico"),CONCATENATE("R10C",'Mapa final'!$R$66),"")</f>
        <v/>
      </c>
      <c r="AJ35" s="58" t="str">
        <f>IF(AND('Mapa final'!$AB$67="Media",'Mapa final'!$AD$67="Catastrófico"),CONCATENATE("R10C",'Mapa final'!$R$67),"")</f>
        <v/>
      </c>
      <c r="AK35" s="58" t="str">
        <f>IF(AND('Mapa final'!$AB$68="Media",'Mapa final'!$AD$68="Catastrófico"),CONCATENATE("R10C",'Mapa final'!$R$68),"")</f>
        <v/>
      </c>
      <c r="AL35" s="58" t="str">
        <f>IF(AND('Mapa final'!$AB$69="Media",'Mapa final'!$AD$69="Catastrófico"),CONCATENATE("R10C",'Mapa final'!$R$69),"")</f>
        <v/>
      </c>
      <c r="AM35" s="59" t="str">
        <f>IF(AND('Mapa final'!$AB$70="Media",'Mapa final'!$AD$70="Catastrófico"),CONCATENATE("R10C",'Mapa final'!$R$70),"")</f>
        <v/>
      </c>
      <c r="AN35" s="79"/>
      <c r="AO35" s="441"/>
      <c r="AP35" s="442"/>
      <c r="AQ35" s="442"/>
      <c r="AR35" s="442"/>
      <c r="AS35" s="442"/>
      <c r="AT35" s="443"/>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row>
    <row r="36" spans="1:80" ht="15" customHeight="1" x14ac:dyDescent="0.25">
      <c r="A36" s="79"/>
      <c r="B36" s="310"/>
      <c r="C36" s="310"/>
      <c r="D36" s="311"/>
      <c r="E36" s="405" t="s">
        <v>106</v>
      </c>
      <c r="F36" s="406"/>
      <c r="G36" s="406"/>
      <c r="H36" s="406"/>
      <c r="I36" s="406"/>
      <c r="J36" s="69" t="str">
        <f>IF(AND('Mapa final'!$AB$11="Baja",'Mapa final'!$AD$11="Leve"),CONCATENATE("R1C",'Mapa final'!$R$11),"")</f>
        <v/>
      </c>
      <c r="K36" s="70" t="str">
        <f>IF(AND('Mapa final'!$AB$12="Baja",'Mapa final'!$AD$12="Leve"),CONCATENATE("R1C",'Mapa final'!$R$12),"")</f>
        <v/>
      </c>
      <c r="L36" s="70" t="str">
        <f>IF(AND('Mapa final'!$AB$13="Baja",'Mapa final'!$AD$13="Leve"),CONCATENATE("R1C",'Mapa final'!$R$13),"")</f>
        <v/>
      </c>
      <c r="M36" s="70" t="str">
        <f>IF(AND('Mapa final'!$AB$14="Baja",'Mapa final'!$AD$14="Leve"),CONCATENATE("R1C",'Mapa final'!$R$14),"")</f>
        <v/>
      </c>
      <c r="N36" s="70" t="str">
        <f>IF(AND('Mapa final'!$AB$15="Baja",'Mapa final'!$AD$15="Leve"),CONCATENATE("R1C",'Mapa final'!$R$15),"")</f>
        <v/>
      </c>
      <c r="O36" s="71" t="str">
        <f>IF(AND('Mapa final'!$AB$16="Baja",'Mapa final'!$AD$16="Leve"),CONCATENATE("R1C",'Mapa final'!$R$16),"")</f>
        <v/>
      </c>
      <c r="P36" s="60" t="str">
        <f>IF(AND('Mapa final'!$AB$11="Baja",'Mapa final'!$AD$11="Menor"),CONCATENATE("R1C",'Mapa final'!$R$11),"")</f>
        <v/>
      </c>
      <c r="Q36" s="61" t="str">
        <f>IF(AND('Mapa final'!$AB$12="Baja",'Mapa final'!$AD$12="Menor"),CONCATENATE("R1C",'Mapa final'!$R$12),"")</f>
        <v/>
      </c>
      <c r="R36" s="61" t="str">
        <f>IF(AND('Mapa final'!$AB$13="Baja",'Mapa final'!$AD$13="Menor"),CONCATENATE("R1C",'Mapa final'!$R$13),"")</f>
        <v/>
      </c>
      <c r="S36" s="61" t="str">
        <f>IF(AND('Mapa final'!$AB$14="Baja",'Mapa final'!$AD$14="Menor"),CONCATENATE("R1C",'Mapa final'!$R$14),"")</f>
        <v/>
      </c>
      <c r="T36" s="61" t="str">
        <f>IF(AND('Mapa final'!$AB$15="Baja",'Mapa final'!$AD$15="Menor"),CONCATENATE("R1C",'Mapa final'!$R$15),"")</f>
        <v/>
      </c>
      <c r="U36" s="62" t="str">
        <f>IF(AND('Mapa final'!$AB$16="Baja",'Mapa final'!$AD$16="Menor"),CONCATENATE("R1C",'Mapa final'!$R$16),"")</f>
        <v/>
      </c>
      <c r="V36" s="60" t="str">
        <f>IF(AND('Mapa final'!$AB$11="Baja",'Mapa final'!$AD$11="Moderado"),CONCATENATE("R1C",'Mapa final'!$R$11),"")</f>
        <v/>
      </c>
      <c r="W36" s="61" t="str">
        <f>IF(AND('Mapa final'!$AB$12="Baja",'Mapa final'!$AD$12="Moderado"),CONCATENATE("R1C",'Mapa final'!$R$12),"")</f>
        <v/>
      </c>
      <c r="X36" s="61" t="str">
        <f>IF(AND('Mapa final'!$AB$13="Baja",'Mapa final'!$AD$13="Moderado"),CONCATENATE("R1C",'Mapa final'!$R$13),"")</f>
        <v/>
      </c>
      <c r="Y36" s="61" t="str">
        <f>IF(AND('Mapa final'!$AB$14="Baja",'Mapa final'!$AD$14="Moderado"),CONCATENATE("R1C",'Mapa final'!$R$14),"")</f>
        <v/>
      </c>
      <c r="Z36" s="61" t="str">
        <f>IF(AND('Mapa final'!$AB$15="Baja",'Mapa final'!$AD$15="Moderado"),CONCATENATE("R1C",'Mapa final'!$R$15),"")</f>
        <v/>
      </c>
      <c r="AA36" s="62" t="str">
        <f>IF(AND('Mapa final'!$AB$16="Baja",'Mapa final'!$AD$16="Moderado"),CONCATENATE("R1C",'Mapa final'!$R$16),"")</f>
        <v/>
      </c>
      <c r="AB36" s="42" t="str">
        <f>IF(AND('Mapa final'!$AB$11="Baja",'Mapa final'!$AD$11="Mayor"),CONCATENATE("R1C",'Mapa final'!$R$11),"")</f>
        <v/>
      </c>
      <c r="AC36" s="43" t="str">
        <f>IF(AND('Mapa final'!$AB$12="Baja",'Mapa final'!$AD$12="Mayor"),CONCATENATE("R1C",'Mapa final'!$R$12),"")</f>
        <v/>
      </c>
      <c r="AD36" s="43" t="str">
        <f>IF(AND('Mapa final'!$AB$13="Baja",'Mapa final'!$AD$13="Mayor"),CONCATENATE("R1C",'Mapa final'!$R$13),"")</f>
        <v/>
      </c>
      <c r="AE36" s="43" t="str">
        <f>IF(AND('Mapa final'!$AB$14="Baja",'Mapa final'!$AD$14="Mayor"),CONCATENATE("R1C",'Mapa final'!$R$14),"")</f>
        <v/>
      </c>
      <c r="AF36" s="43" t="str">
        <f>IF(AND('Mapa final'!$AB$15="Baja",'Mapa final'!$AD$15="Mayor"),CONCATENATE("R1C",'Mapa final'!$R$15),"")</f>
        <v/>
      </c>
      <c r="AG36" s="44" t="str">
        <f>IF(AND('Mapa final'!$AB$16="Baja",'Mapa final'!$AD$16="Mayor"),CONCATENATE("R1C",'Mapa final'!$R$16),"")</f>
        <v/>
      </c>
      <c r="AH36" s="45" t="str">
        <f>IF(AND('Mapa final'!$AB$11="Baja",'Mapa final'!$AD$11="Catastrófico"),CONCATENATE("R1C",'Mapa final'!$R$11),"")</f>
        <v/>
      </c>
      <c r="AI36" s="46" t="str">
        <f>IF(AND('Mapa final'!$AB$12="Baja",'Mapa final'!$AD$12="Catastrófico"),CONCATENATE("R1C",'Mapa final'!$R$12),"")</f>
        <v/>
      </c>
      <c r="AJ36" s="46" t="str">
        <f>IF(AND('Mapa final'!$AB$13="Baja",'Mapa final'!$AD$13="Catastrófico"),CONCATENATE("R1C",'Mapa final'!$R$13),"")</f>
        <v/>
      </c>
      <c r="AK36" s="46" t="str">
        <f>IF(AND('Mapa final'!$AB$14="Baja",'Mapa final'!$AD$14="Catastrófico"),CONCATENATE("R1C",'Mapa final'!$R$14),"")</f>
        <v/>
      </c>
      <c r="AL36" s="46" t="str">
        <f>IF(AND('Mapa final'!$AB$15="Baja",'Mapa final'!$AD$15="Catastrófico"),CONCATENATE("R1C",'Mapa final'!$R$15),"")</f>
        <v/>
      </c>
      <c r="AM36" s="47" t="str">
        <f>IF(AND('Mapa final'!$AB$16="Baja",'Mapa final'!$AD$16="Catastrófico"),CONCATENATE("R1C",'Mapa final'!$R$16),"")</f>
        <v/>
      </c>
      <c r="AN36" s="79"/>
      <c r="AO36" s="426" t="s">
        <v>79</v>
      </c>
      <c r="AP36" s="427"/>
      <c r="AQ36" s="427"/>
      <c r="AR36" s="427"/>
      <c r="AS36" s="427"/>
      <c r="AT36" s="428"/>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row>
    <row r="37" spans="1:80" ht="15" customHeight="1" x14ac:dyDescent="0.25">
      <c r="A37" s="79"/>
      <c r="B37" s="310"/>
      <c r="C37" s="310"/>
      <c r="D37" s="311"/>
      <c r="E37" s="407"/>
      <c r="F37" s="408"/>
      <c r="G37" s="408"/>
      <c r="H37" s="408"/>
      <c r="I37" s="408"/>
      <c r="J37" s="72" t="str">
        <f>IF(AND('Mapa final'!$AB$17="Baja",'Mapa final'!$AD$17="Leve"),CONCATENATE("R2C",'Mapa final'!$R$17),"")</f>
        <v/>
      </c>
      <c r="K37" s="73" t="str">
        <f>IF(AND('Mapa final'!$AB$18="Baja",'Mapa final'!$AD$18="Leve"),CONCATENATE("R2C",'Mapa final'!$R$18),"")</f>
        <v/>
      </c>
      <c r="L37" s="73" t="str">
        <f>IF(AND('Mapa final'!$AB$19="Baja",'Mapa final'!$AD$19="Leve"),CONCATENATE("R2C",'Mapa final'!$R$19),"")</f>
        <v/>
      </c>
      <c r="M37" s="73" t="str">
        <f>IF(AND('Mapa final'!$AB$20="Baja",'Mapa final'!$AD$20="Leve"),CONCATENATE("R2C",'Mapa final'!$R$20),"")</f>
        <v/>
      </c>
      <c r="N37" s="73" t="str">
        <f>IF(AND('Mapa final'!$AB$21="Baja",'Mapa final'!$AD$21="Leve"),CONCATENATE("R2C",'Mapa final'!$R$21),"")</f>
        <v/>
      </c>
      <c r="O37" s="74" t="str">
        <f>IF(AND('Mapa final'!$AB$22="Baja",'Mapa final'!$AD$22="Leve"),CONCATENATE("R2C",'Mapa final'!$R$22),"")</f>
        <v/>
      </c>
      <c r="P37" s="63" t="str">
        <f>IF(AND('Mapa final'!$AB$17="Baja",'Mapa final'!$AD$17="Menor"),CONCATENATE("R2C",'Mapa final'!$R$17),"")</f>
        <v/>
      </c>
      <c r="Q37" s="64" t="str">
        <f>IF(AND('Mapa final'!$AB$18="Baja",'Mapa final'!$AD$18="Menor"),CONCATENATE("R2C",'Mapa final'!$R$18),"")</f>
        <v/>
      </c>
      <c r="R37" s="64" t="str">
        <f>IF(AND('Mapa final'!$AB$19="Baja",'Mapa final'!$AD$19="Menor"),CONCATENATE("R2C",'Mapa final'!$R$19),"")</f>
        <v/>
      </c>
      <c r="S37" s="64" t="str">
        <f>IF(AND('Mapa final'!$AB$20="Baja",'Mapa final'!$AD$20="Menor"),CONCATENATE("R2C",'Mapa final'!$R$20),"")</f>
        <v/>
      </c>
      <c r="T37" s="64" t="str">
        <f>IF(AND('Mapa final'!$AB$21="Baja",'Mapa final'!$AD$21="Menor"),CONCATENATE("R2C",'Mapa final'!$R$21),"")</f>
        <v/>
      </c>
      <c r="U37" s="65" t="str">
        <f>IF(AND('Mapa final'!$AB$22="Baja",'Mapa final'!$AD$22="Menor"),CONCATENATE("R2C",'Mapa final'!$R$22),"")</f>
        <v/>
      </c>
      <c r="V37" s="63" t="str">
        <f>IF(AND('Mapa final'!$AB$17="Baja",'Mapa final'!$AD$17="Moderado"),CONCATENATE("R2C",'Mapa final'!$R$17),"")</f>
        <v>R2C1</v>
      </c>
      <c r="W37" s="64" t="str">
        <f>IF(AND('Mapa final'!$AB$18="Baja",'Mapa final'!$AD$18="Moderado"),CONCATENATE("R2C",'Mapa final'!$R$18),"")</f>
        <v/>
      </c>
      <c r="X37" s="64" t="str">
        <f>IF(AND('Mapa final'!$AB$19="Baja",'Mapa final'!$AD$19="Moderado"),CONCATENATE("R2C",'Mapa final'!$R$19),"")</f>
        <v/>
      </c>
      <c r="Y37" s="64" t="str">
        <f>IF(AND('Mapa final'!$AB$20="Baja",'Mapa final'!$AD$20="Moderado"),CONCATENATE("R2C",'Mapa final'!$R$20),"")</f>
        <v/>
      </c>
      <c r="Z37" s="64" t="str">
        <f>IF(AND('Mapa final'!$AB$21="Baja",'Mapa final'!$AD$21="Moderado"),CONCATENATE("R2C",'Mapa final'!$R$21),"")</f>
        <v/>
      </c>
      <c r="AA37" s="65" t="str">
        <f>IF(AND('Mapa final'!$AB$22="Baja",'Mapa final'!$AD$22="Moderado"),CONCATENATE("R2C",'Mapa final'!$R$22),"")</f>
        <v/>
      </c>
      <c r="AB37" s="48" t="str">
        <f>IF(AND('Mapa final'!$AB$17="Baja",'Mapa final'!$AD$17="Mayor"),CONCATENATE("R2C",'Mapa final'!$R$17),"")</f>
        <v/>
      </c>
      <c r="AC37" s="49" t="str">
        <f>IF(AND('Mapa final'!$AB$18="Baja",'Mapa final'!$AD$18="Mayor"),CONCATENATE("R2C",'Mapa final'!$R$18),"")</f>
        <v/>
      </c>
      <c r="AD37" s="49" t="str">
        <f>IF(AND('Mapa final'!$AB$19="Baja",'Mapa final'!$AD$19="Mayor"),CONCATENATE("R2C",'Mapa final'!$R$19),"")</f>
        <v/>
      </c>
      <c r="AE37" s="49" t="str">
        <f>IF(AND('Mapa final'!$AB$20="Baja",'Mapa final'!$AD$20="Mayor"),CONCATENATE("R2C",'Mapa final'!$R$20),"")</f>
        <v/>
      </c>
      <c r="AF37" s="49" t="str">
        <f>IF(AND('Mapa final'!$AB$21="Baja",'Mapa final'!$AD$21="Mayor"),CONCATENATE("R2C",'Mapa final'!$R$21),"")</f>
        <v/>
      </c>
      <c r="AG37" s="50" t="str">
        <f>IF(AND('Mapa final'!$AB$22="Baja",'Mapa final'!$AD$22="Mayor"),CONCATENATE("R2C",'Mapa final'!$R$22),"")</f>
        <v/>
      </c>
      <c r="AH37" s="51" t="str">
        <f>IF(AND('Mapa final'!$AB$17="Baja",'Mapa final'!$AD$17="Catastrófico"),CONCATENATE("R2C",'Mapa final'!$R$17),"")</f>
        <v/>
      </c>
      <c r="AI37" s="52" t="str">
        <f>IF(AND('Mapa final'!$AB$18="Baja",'Mapa final'!$AD$18="Catastrófico"),CONCATENATE("R2C",'Mapa final'!$R$18),"")</f>
        <v/>
      </c>
      <c r="AJ37" s="52" t="str">
        <f>IF(AND('Mapa final'!$AB$19="Baja",'Mapa final'!$AD$19="Catastrófico"),CONCATENATE("R2C",'Mapa final'!$R$19),"")</f>
        <v/>
      </c>
      <c r="AK37" s="52" t="str">
        <f>IF(AND('Mapa final'!$AB$20="Baja",'Mapa final'!$AD$20="Catastrófico"),CONCATENATE("R2C",'Mapa final'!$R$20),"")</f>
        <v/>
      </c>
      <c r="AL37" s="52" t="str">
        <f>IF(AND('Mapa final'!$AB$21="Baja",'Mapa final'!$AD$21="Catastrófico"),CONCATENATE("R2C",'Mapa final'!$R$21),"")</f>
        <v/>
      </c>
      <c r="AM37" s="53" t="str">
        <f>IF(AND('Mapa final'!$AB$22="Baja",'Mapa final'!$AD$22="Catastrófico"),CONCATENATE("R2C",'Mapa final'!$R$22),"")</f>
        <v/>
      </c>
      <c r="AN37" s="79"/>
      <c r="AO37" s="429"/>
      <c r="AP37" s="430"/>
      <c r="AQ37" s="430"/>
      <c r="AR37" s="430"/>
      <c r="AS37" s="430"/>
      <c r="AT37" s="431"/>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row>
    <row r="38" spans="1:80" ht="15" customHeight="1" x14ac:dyDescent="0.25">
      <c r="A38" s="79"/>
      <c r="B38" s="310"/>
      <c r="C38" s="310"/>
      <c r="D38" s="311"/>
      <c r="E38" s="409"/>
      <c r="F38" s="408"/>
      <c r="G38" s="408"/>
      <c r="H38" s="408"/>
      <c r="I38" s="408"/>
      <c r="J38" s="72" t="str">
        <f>IF(AND('Mapa final'!$AB$23="Baja",'Mapa final'!$AD$23="Leve"),CONCATENATE("R3C",'Mapa final'!$R$23),"")</f>
        <v/>
      </c>
      <c r="K38" s="73" t="str">
        <f>IF(AND('Mapa final'!$AB$24="Baja",'Mapa final'!$AD$24="Leve"),CONCATENATE("R3C",'Mapa final'!$R$24),"")</f>
        <v/>
      </c>
      <c r="L38" s="73" t="str">
        <f>IF(AND('Mapa final'!$AB$25="Baja",'Mapa final'!$AD$25="Leve"),CONCATENATE("R3C",'Mapa final'!$R$25),"")</f>
        <v/>
      </c>
      <c r="M38" s="73" t="str">
        <f>IF(AND('Mapa final'!$AB$26="Baja",'Mapa final'!$AD$26="Leve"),CONCATENATE("R3C",'Mapa final'!$R$26),"")</f>
        <v/>
      </c>
      <c r="N38" s="73" t="str">
        <f>IF(AND('Mapa final'!$AB$27="Baja",'Mapa final'!$AD$27="Leve"),CONCATENATE("R3C",'Mapa final'!$R$27),"")</f>
        <v/>
      </c>
      <c r="O38" s="74" t="str">
        <f>IF(AND('Mapa final'!$AB$28="Baja",'Mapa final'!$AD$28="Leve"),CONCATENATE("R3C",'Mapa final'!$R$28),"")</f>
        <v/>
      </c>
      <c r="P38" s="63" t="str">
        <f>IF(AND('Mapa final'!$AB$23="Baja",'Mapa final'!$AD$23="Menor"),CONCATENATE("R3C",'Mapa final'!$R$23),"")</f>
        <v/>
      </c>
      <c r="Q38" s="64" t="str">
        <f>IF(AND('Mapa final'!$AB$24="Baja",'Mapa final'!$AD$24="Menor"),CONCATENATE("R3C",'Mapa final'!$R$24),"")</f>
        <v/>
      </c>
      <c r="R38" s="64" t="str">
        <f>IF(AND('Mapa final'!$AB$25="Baja",'Mapa final'!$AD$25="Menor"),CONCATENATE("R3C",'Mapa final'!$R$25),"")</f>
        <v/>
      </c>
      <c r="S38" s="64" t="str">
        <f>IF(AND('Mapa final'!$AB$26="Baja",'Mapa final'!$AD$26="Menor"),CONCATENATE("R3C",'Mapa final'!$R$26),"")</f>
        <v/>
      </c>
      <c r="T38" s="64" t="str">
        <f>IF(AND('Mapa final'!$AB$27="Baja",'Mapa final'!$AD$27="Menor"),CONCATENATE("R3C",'Mapa final'!$R$27),"")</f>
        <v/>
      </c>
      <c r="U38" s="65" t="str">
        <f>IF(AND('Mapa final'!$AB$28="Baja",'Mapa final'!$AD$28="Menor"),CONCATENATE("R3C",'Mapa final'!$R$28),"")</f>
        <v/>
      </c>
      <c r="V38" s="63" t="str">
        <f>IF(AND('Mapa final'!$AB$23="Baja",'Mapa final'!$AD$23="Moderado"),CONCATENATE("R3C",'Mapa final'!$R$23),"")</f>
        <v/>
      </c>
      <c r="W38" s="64" t="str">
        <f>IF(AND('Mapa final'!$AB$24="Baja",'Mapa final'!$AD$24="Moderado"),CONCATENATE("R3C",'Mapa final'!$R$24),"")</f>
        <v/>
      </c>
      <c r="X38" s="64" t="str">
        <f>IF(AND('Mapa final'!$AB$25="Baja",'Mapa final'!$AD$25="Moderado"),CONCATENATE("R3C",'Mapa final'!$R$25),"")</f>
        <v/>
      </c>
      <c r="Y38" s="64" t="str">
        <f>IF(AND('Mapa final'!$AB$26="Baja",'Mapa final'!$AD$26="Moderado"),CONCATENATE("R3C",'Mapa final'!$R$26),"")</f>
        <v/>
      </c>
      <c r="Z38" s="64" t="str">
        <f>IF(AND('Mapa final'!$AB$27="Baja",'Mapa final'!$AD$27="Moderado"),CONCATENATE("R3C",'Mapa final'!$R$27),"")</f>
        <v/>
      </c>
      <c r="AA38" s="65" t="str">
        <f>IF(AND('Mapa final'!$AB$28="Baja",'Mapa final'!$AD$28="Moderado"),CONCATENATE("R3C",'Mapa final'!$R$28),"")</f>
        <v/>
      </c>
      <c r="AB38" s="48" t="str">
        <f>IF(AND('Mapa final'!$AB$23="Baja",'Mapa final'!$AD$23="Mayor"),CONCATENATE("R3C",'Mapa final'!$R$23),"")</f>
        <v/>
      </c>
      <c r="AC38" s="49" t="str">
        <f>IF(AND('Mapa final'!$AB$24="Baja",'Mapa final'!$AD$24="Mayor"),CONCATENATE("R3C",'Mapa final'!$R$24),"")</f>
        <v/>
      </c>
      <c r="AD38" s="49" t="str">
        <f>IF(AND('Mapa final'!$AB$25="Baja",'Mapa final'!$AD$25="Mayor"),CONCATENATE("R3C",'Mapa final'!$R$25),"")</f>
        <v/>
      </c>
      <c r="AE38" s="49" t="str">
        <f>IF(AND('Mapa final'!$AB$26="Baja",'Mapa final'!$AD$26="Mayor"),CONCATENATE("R3C",'Mapa final'!$R$26),"")</f>
        <v/>
      </c>
      <c r="AF38" s="49" t="str">
        <f>IF(AND('Mapa final'!$AB$27="Baja",'Mapa final'!$AD$27="Mayor"),CONCATENATE("R3C",'Mapa final'!$R$27),"")</f>
        <v/>
      </c>
      <c r="AG38" s="50" t="str">
        <f>IF(AND('Mapa final'!$AB$28="Baja",'Mapa final'!$AD$28="Mayor"),CONCATENATE("R3C",'Mapa final'!$R$28),"")</f>
        <v/>
      </c>
      <c r="AH38" s="51" t="str">
        <f>IF(AND('Mapa final'!$AB$23="Baja",'Mapa final'!$AD$23="Catastrófico"),CONCATENATE("R3C",'Mapa final'!$R$23),"")</f>
        <v/>
      </c>
      <c r="AI38" s="52" t="str">
        <f>IF(AND('Mapa final'!$AB$24="Baja",'Mapa final'!$AD$24="Catastrófico"),CONCATENATE("R3C",'Mapa final'!$R$24),"")</f>
        <v/>
      </c>
      <c r="AJ38" s="52" t="str">
        <f>IF(AND('Mapa final'!$AB$25="Baja",'Mapa final'!$AD$25="Catastrófico"),CONCATENATE("R3C",'Mapa final'!$R$25),"")</f>
        <v/>
      </c>
      <c r="AK38" s="52" t="str">
        <f>IF(AND('Mapa final'!$AB$26="Baja",'Mapa final'!$AD$26="Catastrófico"),CONCATENATE("R3C",'Mapa final'!$R$26),"")</f>
        <v/>
      </c>
      <c r="AL38" s="52" t="str">
        <f>IF(AND('Mapa final'!$AB$27="Baja",'Mapa final'!$AD$27="Catastrófico"),CONCATENATE("R3C",'Mapa final'!$R$27),"")</f>
        <v/>
      </c>
      <c r="AM38" s="53" t="str">
        <f>IF(AND('Mapa final'!$AB$28="Baja",'Mapa final'!$AD$28="Catastrófico"),CONCATENATE("R3C",'Mapa final'!$R$28),"")</f>
        <v/>
      </c>
      <c r="AN38" s="79"/>
      <c r="AO38" s="429"/>
      <c r="AP38" s="430"/>
      <c r="AQ38" s="430"/>
      <c r="AR38" s="430"/>
      <c r="AS38" s="430"/>
      <c r="AT38" s="431"/>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row>
    <row r="39" spans="1:80" ht="15" customHeight="1" x14ac:dyDescent="0.25">
      <c r="A39" s="79"/>
      <c r="B39" s="310"/>
      <c r="C39" s="310"/>
      <c r="D39" s="311"/>
      <c r="E39" s="409"/>
      <c r="F39" s="408"/>
      <c r="G39" s="408"/>
      <c r="H39" s="408"/>
      <c r="I39" s="408"/>
      <c r="J39" s="72" t="str">
        <f>IF(AND('Mapa final'!$AB$29="Baja",'Mapa final'!$AD$29="Leve"),CONCATENATE("R4C",'Mapa final'!$R$29),"")</f>
        <v/>
      </c>
      <c r="K39" s="73" t="str">
        <f>IF(AND('Mapa final'!$AB$30="Baja",'Mapa final'!$AD$30="Leve"),CONCATENATE("R4C",'Mapa final'!$R$30),"")</f>
        <v/>
      </c>
      <c r="L39" s="73" t="str">
        <f>IF(AND('Mapa final'!$AB$31="Baja",'Mapa final'!$AD$31="Leve"),CONCATENATE("R4C",'Mapa final'!$R$31),"")</f>
        <v/>
      </c>
      <c r="M39" s="73" t="str">
        <f>IF(AND('Mapa final'!$AB$32="Baja",'Mapa final'!$AD$32="Leve"),CONCATENATE("R4C",'Mapa final'!$R$32),"")</f>
        <v/>
      </c>
      <c r="N39" s="73" t="str">
        <f>IF(AND('Mapa final'!$AB$33="Baja",'Mapa final'!$AD$33="Leve"),CONCATENATE("R4C",'Mapa final'!$R$33),"")</f>
        <v/>
      </c>
      <c r="O39" s="74" t="str">
        <f>IF(AND('Mapa final'!$AB$34="Baja",'Mapa final'!$AD$34="Leve"),CONCATENATE("R4C",'Mapa final'!$R$34),"")</f>
        <v/>
      </c>
      <c r="P39" s="63" t="str">
        <f>IF(AND('Mapa final'!$AB$29="Baja",'Mapa final'!$AD$29="Menor"),CONCATENATE("R4C",'Mapa final'!$R$29),"")</f>
        <v/>
      </c>
      <c r="Q39" s="64" t="str">
        <f>IF(AND('Mapa final'!$AB$30="Baja",'Mapa final'!$AD$30="Menor"),CONCATENATE("R4C",'Mapa final'!$R$30),"")</f>
        <v/>
      </c>
      <c r="R39" s="64" t="str">
        <f>IF(AND('Mapa final'!$AB$31="Baja",'Mapa final'!$AD$31="Menor"),CONCATENATE("R4C",'Mapa final'!$R$31),"")</f>
        <v/>
      </c>
      <c r="S39" s="64" t="str">
        <f>IF(AND('Mapa final'!$AB$32="Baja",'Mapa final'!$AD$32="Menor"),CONCATENATE("R4C",'Mapa final'!$R$32),"")</f>
        <v/>
      </c>
      <c r="T39" s="64" t="str">
        <f>IF(AND('Mapa final'!$AB$33="Baja",'Mapa final'!$AD$33="Menor"),CONCATENATE("R4C",'Mapa final'!$R$33),"")</f>
        <v/>
      </c>
      <c r="U39" s="65" t="str">
        <f>IF(AND('Mapa final'!$AB$34="Baja",'Mapa final'!$AD$34="Menor"),CONCATENATE("R4C",'Mapa final'!$R$34),"")</f>
        <v/>
      </c>
      <c r="V39" s="63" t="str">
        <f>IF(AND('Mapa final'!$AB$29="Baja",'Mapa final'!$AD$29="Moderado"),CONCATENATE("R4C",'Mapa final'!$R$29),"")</f>
        <v/>
      </c>
      <c r="W39" s="64" t="str">
        <f>IF(AND('Mapa final'!$AB$30="Baja",'Mapa final'!$AD$30="Moderado"),CONCATENATE("R4C",'Mapa final'!$R$30),"")</f>
        <v/>
      </c>
      <c r="X39" s="64" t="str">
        <f>IF(AND('Mapa final'!$AB$31="Baja",'Mapa final'!$AD$31="Moderado"),CONCATENATE("R4C",'Mapa final'!$R$31),"")</f>
        <v/>
      </c>
      <c r="Y39" s="64" t="str">
        <f>IF(AND('Mapa final'!$AB$32="Baja",'Mapa final'!$AD$32="Moderado"),CONCATENATE("R4C",'Mapa final'!$R$32),"")</f>
        <v/>
      </c>
      <c r="Z39" s="64" t="str">
        <f>IF(AND('Mapa final'!$AB$33="Baja",'Mapa final'!$AD$33="Moderado"),CONCATENATE("R4C",'Mapa final'!$R$33),"")</f>
        <v/>
      </c>
      <c r="AA39" s="65" t="str">
        <f>IF(AND('Mapa final'!$AB$34="Baja",'Mapa final'!$AD$34="Moderado"),CONCATENATE("R4C",'Mapa final'!$R$34),"")</f>
        <v/>
      </c>
      <c r="AB39" s="48" t="str">
        <f>IF(AND('Mapa final'!$AB$29="Baja",'Mapa final'!$AD$29="Mayor"),CONCATENATE("R4C",'Mapa final'!$R$29),"")</f>
        <v/>
      </c>
      <c r="AC39" s="49" t="str">
        <f>IF(AND('Mapa final'!$AB$30="Baja",'Mapa final'!$AD$30="Mayor"),CONCATENATE("R4C",'Mapa final'!$R$30),"")</f>
        <v/>
      </c>
      <c r="AD39" s="49" t="str">
        <f>IF(AND('Mapa final'!$AB$31="Baja",'Mapa final'!$AD$31="Mayor"),CONCATENATE("R4C",'Mapa final'!$R$31),"")</f>
        <v/>
      </c>
      <c r="AE39" s="49" t="str">
        <f>IF(AND('Mapa final'!$AB$32="Baja",'Mapa final'!$AD$32="Mayor"),CONCATENATE("R4C",'Mapa final'!$R$32),"")</f>
        <v/>
      </c>
      <c r="AF39" s="49" t="str">
        <f>IF(AND('Mapa final'!$AB$33="Baja",'Mapa final'!$AD$33="Mayor"),CONCATENATE("R4C",'Mapa final'!$R$33),"")</f>
        <v/>
      </c>
      <c r="AG39" s="50" t="str">
        <f>IF(AND('Mapa final'!$AB$34="Baja",'Mapa final'!$AD$34="Mayor"),CONCATENATE("R4C",'Mapa final'!$R$34),"")</f>
        <v/>
      </c>
      <c r="AH39" s="51" t="str">
        <f>IF(AND('Mapa final'!$AB$29="Baja",'Mapa final'!$AD$29="Catastrófico"),CONCATENATE("R4C",'Mapa final'!$R$29),"")</f>
        <v/>
      </c>
      <c r="AI39" s="52" t="str">
        <f>IF(AND('Mapa final'!$AB$30="Baja",'Mapa final'!$AD$30="Catastrófico"),CONCATENATE("R4C",'Mapa final'!$R$30),"")</f>
        <v/>
      </c>
      <c r="AJ39" s="52" t="str">
        <f>IF(AND('Mapa final'!$AB$31="Baja",'Mapa final'!$AD$31="Catastrófico"),CONCATENATE("R4C",'Mapa final'!$R$31),"")</f>
        <v/>
      </c>
      <c r="AK39" s="52" t="str">
        <f>IF(AND('Mapa final'!$AB$32="Baja",'Mapa final'!$AD$32="Catastrófico"),CONCATENATE("R4C",'Mapa final'!$R$32),"")</f>
        <v/>
      </c>
      <c r="AL39" s="52" t="str">
        <f>IF(AND('Mapa final'!$AB$33="Baja",'Mapa final'!$AD$33="Catastrófico"),CONCATENATE("R4C",'Mapa final'!$R$33),"")</f>
        <v/>
      </c>
      <c r="AM39" s="53" t="str">
        <f>IF(AND('Mapa final'!$AB$34="Baja",'Mapa final'!$AD$34="Catastrófico"),CONCATENATE("R4C",'Mapa final'!$R$34),"")</f>
        <v/>
      </c>
      <c r="AN39" s="79"/>
      <c r="AO39" s="429"/>
      <c r="AP39" s="430"/>
      <c r="AQ39" s="430"/>
      <c r="AR39" s="430"/>
      <c r="AS39" s="430"/>
      <c r="AT39" s="431"/>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row>
    <row r="40" spans="1:80" ht="15" customHeight="1" x14ac:dyDescent="0.25">
      <c r="A40" s="79"/>
      <c r="B40" s="310"/>
      <c r="C40" s="310"/>
      <c r="D40" s="311"/>
      <c r="E40" s="409"/>
      <c r="F40" s="408"/>
      <c r="G40" s="408"/>
      <c r="H40" s="408"/>
      <c r="I40" s="408"/>
      <c r="J40" s="72" t="str">
        <f>IF(AND('Mapa final'!$AB$35="Baja",'Mapa final'!$AD$35="Leve"),CONCATENATE("R5C",'Mapa final'!$R$35),"")</f>
        <v/>
      </c>
      <c r="K40" s="73" t="str">
        <f>IF(AND('Mapa final'!$AB$36="Baja",'Mapa final'!$AD$36="Leve"),CONCATENATE("R5C",'Mapa final'!$R$36),"")</f>
        <v/>
      </c>
      <c r="L40" s="73" t="str">
        <f>IF(AND('Mapa final'!$AB$37="Baja",'Mapa final'!$AD$37="Leve"),CONCATENATE("R5C",'Mapa final'!$R$37),"")</f>
        <v/>
      </c>
      <c r="M40" s="73" t="str">
        <f>IF(AND('Mapa final'!$AB$38="Baja",'Mapa final'!$AD$38="Leve"),CONCATENATE("R5C",'Mapa final'!$R$38),"")</f>
        <v/>
      </c>
      <c r="N40" s="73" t="str">
        <f>IF(AND('Mapa final'!$AB$39="Baja",'Mapa final'!$AD$39="Leve"),CONCATENATE("R5C",'Mapa final'!$R$39),"")</f>
        <v/>
      </c>
      <c r="O40" s="74" t="str">
        <f>IF(AND('Mapa final'!$AB$40="Baja",'Mapa final'!$AD$40="Leve"),CONCATENATE("R5C",'Mapa final'!$R$40),"")</f>
        <v/>
      </c>
      <c r="P40" s="63" t="str">
        <f>IF(AND('Mapa final'!$AB$35="Baja",'Mapa final'!$AD$35="Menor"),CONCATENATE("R5C",'Mapa final'!$R$35),"")</f>
        <v/>
      </c>
      <c r="Q40" s="64" t="str">
        <f>IF(AND('Mapa final'!$AB$36="Baja",'Mapa final'!$AD$36="Menor"),CONCATENATE("R5C",'Mapa final'!$R$36),"")</f>
        <v/>
      </c>
      <c r="R40" s="64" t="str">
        <f>IF(AND('Mapa final'!$AB$37="Baja",'Mapa final'!$AD$37="Menor"),CONCATENATE("R5C",'Mapa final'!$R$37),"")</f>
        <v/>
      </c>
      <c r="S40" s="64" t="str">
        <f>IF(AND('Mapa final'!$AB$38="Baja",'Mapa final'!$AD$38="Menor"),CONCATENATE("R5C",'Mapa final'!$R$38),"")</f>
        <v/>
      </c>
      <c r="T40" s="64" t="str">
        <f>IF(AND('Mapa final'!$AB$39="Baja",'Mapa final'!$AD$39="Menor"),CONCATENATE("R5C",'Mapa final'!$R$39),"")</f>
        <v/>
      </c>
      <c r="U40" s="65" t="str">
        <f>IF(AND('Mapa final'!$AB$40="Baja",'Mapa final'!$AD$40="Menor"),CONCATENATE("R5C",'Mapa final'!$R$40),"")</f>
        <v/>
      </c>
      <c r="V40" s="63" t="str">
        <f>IF(AND('Mapa final'!$AB$35="Baja",'Mapa final'!$AD$35="Moderado"),CONCATENATE("R5C",'Mapa final'!$R$35),"")</f>
        <v/>
      </c>
      <c r="W40" s="64" t="str">
        <f>IF(AND('Mapa final'!$AB$36="Baja",'Mapa final'!$AD$36="Moderado"),CONCATENATE("R5C",'Mapa final'!$R$36),"")</f>
        <v/>
      </c>
      <c r="X40" s="64" t="str">
        <f>IF(AND('Mapa final'!$AB$37="Baja",'Mapa final'!$AD$37="Moderado"),CONCATENATE("R5C",'Mapa final'!$R$37),"")</f>
        <v/>
      </c>
      <c r="Y40" s="64" t="str">
        <f>IF(AND('Mapa final'!$AB$38="Baja",'Mapa final'!$AD$38="Moderado"),CONCATENATE("R5C",'Mapa final'!$R$38),"")</f>
        <v/>
      </c>
      <c r="Z40" s="64" t="str">
        <f>IF(AND('Mapa final'!$AB$39="Baja",'Mapa final'!$AD$39="Moderado"),CONCATENATE("R5C",'Mapa final'!$R$39),"")</f>
        <v/>
      </c>
      <c r="AA40" s="65" t="str">
        <f>IF(AND('Mapa final'!$AB$40="Baja",'Mapa final'!$AD$40="Moderado"),CONCATENATE("R5C",'Mapa final'!$R$40),"")</f>
        <v/>
      </c>
      <c r="AB40" s="48" t="str">
        <f>IF(AND('Mapa final'!$AB$35="Baja",'Mapa final'!$AD$35="Mayor"),CONCATENATE("R5C",'Mapa final'!$R$35),"")</f>
        <v/>
      </c>
      <c r="AC40" s="49" t="str">
        <f>IF(AND('Mapa final'!$AB$36="Baja",'Mapa final'!$AD$36="Mayor"),CONCATENATE("R5C",'Mapa final'!$R$36),"")</f>
        <v/>
      </c>
      <c r="AD40" s="49" t="str">
        <f>IF(AND('Mapa final'!$AB$37="Baja",'Mapa final'!$AD$37="Mayor"),CONCATENATE("R5C",'Mapa final'!$R$37),"")</f>
        <v/>
      </c>
      <c r="AE40" s="49" t="str">
        <f>IF(AND('Mapa final'!$AB$38="Baja",'Mapa final'!$AD$38="Mayor"),CONCATENATE("R5C",'Mapa final'!$R$38),"")</f>
        <v/>
      </c>
      <c r="AF40" s="49" t="str">
        <f>IF(AND('Mapa final'!$AB$39="Baja",'Mapa final'!$AD$39="Mayor"),CONCATENATE("R5C",'Mapa final'!$R$39),"")</f>
        <v/>
      </c>
      <c r="AG40" s="50" t="str">
        <f>IF(AND('Mapa final'!$AB$40="Baja",'Mapa final'!$AD$40="Mayor"),CONCATENATE("R5C",'Mapa final'!$R$40),"")</f>
        <v/>
      </c>
      <c r="AH40" s="51" t="str">
        <f>IF(AND('Mapa final'!$AB$35="Baja",'Mapa final'!$AD$35="Catastrófico"),CONCATENATE("R5C",'Mapa final'!$R$35),"")</f>
        <v/>
      </c>
      <c r="AI40" s="52" t="str">
        <f>IF(AND('Mapa final'!$AB$36="Baja",'Mapa final'!$AD$36="Catastrófico"),CONCATENATE("R5C",'Mapa final'!$R$36),"")</f>
        <v/>
      </c>
      <c r="AJ40" s="52" t="str">
        <f>IF(AND('Mapa final'!$AB$37="Baja",'Mapa final'!$AD$37="Catastrófico"),CONCATENATE("R5C",'Mapa final'!$R$37),"")</f>
        <v/>
      </c>
      <c r="AK40" s="52" t="str">
        <f>IF(AND('Mapa final'!$AB$38="Baja",'Mapa final'!$AD$38="Catastrófico"),CONCATENATE("R5C",'Mapa final'!$R$38),"")</f>
        <v/>
      </c>
      <c r="AL40" s="52" t="str">
        <f>IF(AND('Mapa final'!$AB$39="Baja",'Mapa final'!$AD$39="Catastrófico"),CONCATENATE("R5C",'Mapa final'!$R$39),"")</f>
        <v/>
      </c>
      <c r="AM40" s="53" t="str">
        <f>IF(AND('Mapa final'!$AB$40="Baja",'Mapa final'!$AD$40="Catastrófico"),CONCATENATE("R5C",'Mapa final'!$R$40),"")</f>
        <v/>
      </c>
      <c r="AN40" s="79"/>
      <c r="AO40" s="429"/>
      <c r="AP40" s="430"/>
      <c r="AQ40" s="430"/>
      <c r="AR40" s="430"/>
      <c r="AS40" s="430"/>
      <c r="AT40" s="431"/>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row>
    <row r="41" spans="1:80" ht="15" customHeight="1" x14ac:dyDescent="0.25">
      <c r="A41" s="79"/>
      <c r="B41" s="310"/>
      <c r="C41" s="310"/>
      <c r="D41" s="311"/>
      <c r="E41" s="409"/>
      <c r="F41" s="408"/>
      <c r="G41" s="408"/>
      <c r="H41" s="408"/>
      <c r="I41" s="408"/>
      <c r="J41" s="72" t="str">
        <f>IF(AND('Mapa final'!$AB$41="Baja",'Mapa final'!$AD$41="Leve"),CONCATENATE("R6C",'Mapa final'!$R$41),"")</f>
        <v/>
      </c>
      <c r="K41" s="73" t="str">
        <f>IF(AND('Mapa final'!$AB$42="Baja",'Mapa final'!$AD$42="Leve"),CONCATENATE("R6C",'Mapa final'!$R$42),"")</f>
        <v/>
      </c>
      <c r="L41" s="73" t="str">
        <f>IF(AND('Mapa final'!$AB$43="Baja",'Mapa final'!$AD$43="Leve"),CONCATENATE("R6C",'Mapa final'!$R$43),"")</f>
        <v/>
      </c>
      <c r="M41" s="73" t="str">
        <f>IF(AND('Mapa final'!$AB$44="Baja",'Mapa final'!$AD$44="Leve"),CONCATENATE("R6C",'Mapa final'!$R$44),"")</f>
        <v/>
      </c>
      <c r="N41" s="73" t="str">
        <f>IF(AND('Mapa final'!$AB$45="Baja",'Mapa final'!$AD$45="Leve"),CONCATENATE("R6C",'Mapa final'!$R$45),"")</f>
        <v/>
      </c>
      <c r="O41" s="74" t="str">
        <f>IF(AND('Mapa final'!$AB$46="Baja",'Mapa final'!$AD$46="Leve"),CONCATENATE("R6C",'Mapa final'!$R$46),"")</f>
        <v/>
      </c>
      <c r="P41" s="63" t="str">
        <f>IF(AND('Mapa final'!$AB$41="Baja",'Mapa final'!$AD$41="Menor"),CONCATENATE("R6C",'Mapa final'!$R$41),"")</f>
        <v/>
      </c>
      <c r="Q41" s="64" t="str">
        <f>IF(AND('Mapa final'!$AB$42="Baja",'Mapa final'!$AD$42="Menor"),CONCATENATE("R6C",'Mapa final'!$R$42),"")</f>
        <v/>
      </c>
      <c r="R41" s="64" t="str">
        <f>IF(AND('Mapa final'!$AB$43="Baja",'Mapa final'!$AD$43="Menor"),CONCATENATE("R6C",'Mapa final'!$R$43),"")</f>
        <v/>
      </c>
      <c r="S41" s="64" t="str">
        <f>IF(AND('Mapa final'!$AB$44="Baja",'Mapa final'!$AD$44="Menor"),CONCATENATE("R6C",'Mapa final'!$R$44),"")</f>
        <v/>
      </c>
      <c r="T41" s="64" t="str">
        <f>IF(AND('Mapa final'!$AB$45="Baja",'Mapa final'!$AD$45="Menor"),CONCATENATE("R6C",'Mapa final'!$R$45),"")</f>
        <v/>
      </c>
      <c r="U41" s="65" t="str">
        <f>IF(AND('Mapa final'!$AB$46="Baja",'Mapa final'!$AD$46="Menor"),CONCATENATE("R6C",'Mapa final'!$R$46),"")</f>
        <v/>
      </c>
      <c r="V41" s="63" t="str">
        <f>IF(AND('Mapa final'!$AB$41="Baja",'Mapa final'!$AD$41="Moderado"),CONCATENATE("R6C",'Mapa final'!$R$41),"")</f>
        <v/>
      </c>
      <c r="W41" s="64" t="str">
        <f>IF(AND('Mapa final'!$AB$42="Baja",'Mapa final'!$AD$42="Moderado"),CONCATENATE("R6C",'Mapa final'!$R$42),"")</f>
        <v/>
      </c>
      <c r="X41" s="64" t="str">
        <f>IF(AND('Mapa final'!$AB$43="Baja",'Mapa final'!$AD$43="Moderado"),CONCATENATE("R6C",'Mapa final'!$R$43),"")</f>
        <v/>
      </c>
      <c r="Y41" s="64" t="str">
        <f>IF(AND('Mapa final'!$AB$44="Baja",'Mapa final'!$AD$44="Moderado"),CONCATENATE("R6C",'Mapa final'!$R$44),"")</f>
        <v/>
      </c>
      <c r="Z41" s="64" t="str">
        <f>IF(AND('Mapa final'!$AB$45="Baja",'Mapa final'!$AD$45="Moderado"),CONCATENATE("R6C",'Mapa final'!$R$45),"")</f>
        <v/>
      </c>
      <c r="AA41" s="65" t="str">
        <f>IF(AND('Mapa final'!$AB$46="Baja",'Mapa final'!$AD$46="Moderado"),CONCATENATE("R6C",'Mapa final'!$R$46),"")</f>
        <v/>
      </c>
      <c r="AB41" s="48" t="str">
        <f>IF(AND('Mapa final'!$AB$41="Baja",'Mapa final'!$AD$41="Mayor"),CONCATENATE("R6C",'Mapa final'!$R$41),"")</f>
        <v/>
      </c>
      <c r="AC41" s="49" t="str">
        <f>IF(AND('Mapa final'!$AB$42="Baja",'Mapa final'!$AD$42="Mayor"),CONCATENATE("R6C",'Mapa final'!$R$42),"")</f>
        <v/>
      </c>
      <c r="AD41" s="49" t="str">
        <f>IF(AND('Mapa final'!$AB$43="Baja",'Mapa final'!$AD$43="Mayor"),CONCATENATE("R6C",'Mapa final'!$R$43),"")</f>
        <v/>
      </c>
      <c r="AE41" s="49" t="str">
        <f>IF(AND('Mapa final'!$AB$44="Baja",'Mapa final'!$AD$44="Mayor"),CONCATENATE("R6C",'Mapa final'!$R$44),"")</f>
        <v/>
      </c>
      <c r="AF41" s="49" t="str">
        <f>IF(AND('Mapa final'!$AB$45="Baja",'Mapa final'!$AD$45="Mayor"),CONCATENATE("R6C",'Mapa final'!$R$45),"")</f>
        <v/>
      </c>
      <c r="AG41" s="50" t="str">
        <f>IF(AND('Mapa final'!$AB$46="Baja",'Mapa final'!$AD$46="Mayor"),CONCATENATE("R6C",'Mapa final'!$R$46),"")</f>
        <v/>
      </c>
      <c r="AH41" s="51" t="str">
        <f>IF(AND('Mapa final'!$AB$41="Baja",'Mapa final'!$AD$41="Catastrófico"),CONCATENATE("R6C",'Mapa final'!$R$41),"")</f>
        <v/>
      </c>
      <c r="AI41" s="52" t="str">
        <f>IF(AND('Mapa final'!$AB$42="Baja",'Mapa final'!$AD$42="Catastrófico"),CONCATENATE("R6C",'Mapa final'!$R$42),"")</f>
        <v/>
      </c>
      <c r="AJ41" s="52" t="str">
        <f>IF(AND('Mapa final'!$AB$43="Baja",'Mapa final'!$AD$43="Catastrófico"),CONCATENATE("R6C",'Mapa final'!$R$43),"")</f>
        <v/>
      </c>
      <c r="AK41" s="52" t="str">
        <f>IF(AND('Mapa final'!$AB$44="Baja",'Mapa final'!$AD$44="Catastrófico"),CONCATENATE("R6C",'Mapa final'!$R$44),"")</f>
        <v/>
      </c>
      <c r="AL41" s="52" t="str">
        <f>IF(AND('Mapa final'!$AB$45="Baja",'Mapa final'!$AD$45="Catastrófico"),CONCATENATE("R6C",'Mapa final'!$R$45),"")</f>
        <v/>
      </c>
      <c r="AM41" s="53" t="str">
        <f>IF(AND('Mapa final'!$AB$46="Baja",'Mapa final'!$AD$46="Catastrófico"),CONCATENATE("R6C",'Mapa final'!$R$46),"")</f>
        <v/>
      </c>
      <c r="AN41" s="79"/>
      <c r="AO41" s="429"/>
      <c r="AP41" s="430"/>
      <c r="AQ41" s="430"/>
      <c r="AR41" s="430"/>
      <c r="AS41" s="430"/>
      <c r="AT41" s="431"/>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row>
    <row r="42" spans="1:80" ht="15" customHeight="1" x14ac:dyDescent="0.25">
      <c r="A42" s="79"/>
      <c r="B42" s="310"/>
      <c r="C42" s="310"/>
      <c r="D42" s="311"/>
      <c r="E42" s="409"/>
      <c r="F42" s="408"/>
      <c r="G42" s="408"/>
      <c r="H42" s="408"/>
      <c r="I42" s="408"/>
      <c r="J42" s="72" t="str">
        <f>IF(AND('Mapa final'!$AB$47="Baja",'Mapa final'!$AD$47="Leve"),CONCATENATE("R7C",'Mapa final'!$R$47),"")</f>
        <v/>
      </c>
      <c r="K42" s="73" t="str">
        <f>IF(AND('Mapa final'!$AB$48="Baja",'Mapa final'!$AD$48="Leve"),CONCATENATE("R7C",'Mapa final'!$R$48),"")</f>
        <v/>
      </c>
      <c r="L42" s="73" t="str">
        <f>IF(AND('Mapa final'!$AB$49="Baja",'Mapa final'!$AD$49="Leve"),CONCATENATE("R7C",'Mapa final'!$R$49),"")</f>
        <v/>
      </c>
      <c r="M42" s="73" t="str">
        <f>IF(AND('Mapa final'!$AB$50="Baja",'Mapa final'!$AD$50="Leve"),CONCATENATE("R7C",'Mapa final'!$R$50),"")</f>
        <v/>
      </c>
      <c r="N42" s="73" t="str">
        <f>IF(AND('Mapa final'!$AB$51="Baja",'Mapa final'!$AD$51="Leve"),CONCATENATE("R7C",'Mapa final'!$R$51),"")</f>
        <v/>
      </c>
      <c r="O42" s="74" t="str">
        <f>IF(AND('Mapa final'!$AB$52="Baja",'Mapa final'!$AD$52="Leve"),CONCATENATE("R7C",'Mapa final'!$R$52),"")</f>
        <v/>
      </c>
      <c r="P42" s="63" t="str">
        <f>IF(AND('Mapa final'!$AB$47="Baja",'Mapa final'!$AD$47="Menor"),CONCATENATE("R7C",'Mapa final'!$R$47),"")</f>
        <v/>
      </c>
      <c r="Q42" s="64" t="str">
        <f>IF(AND('Mapa final'!$AB$48="Baja",'Mapa final'!$AD$48="Menor"),CONCATENATE("R7C",'Mapa final'!$R$48),"")</f>
        <v/>
      </c>
      <c r="R42" s="64" t="str">
        <f>IF(AND('Mapa final'!$AB$49="Baja",'Mapa final'!$AD$49="Menor"),CONCATENATE("R7C",'Mapa final'!$R$49),"")</f>
        <v/>
      </c>
      <c r="S42" s="64" t="str">
        <f>IF(AND('Mapa final'!$AB$50="Baja",'Mapa final'!$AD$50="Menor"),CONCATENATE("R7C",'Mapa final'!$R$50),"")</f>
        <v/>
      </c>
      <c r="T42" s="64" t="str">
        <f>IF(AND('Mapa final'!$AB$51="Baja",'Mapa final'!$AD$51="Menor"),CONCATENATE("R7C",'Mapa final'!$R$51),"")</f>
        <v/>
      </c>
      <c r="U42" s="65" t="str">
        <f>IF(AND('Mapa final'!$AB$52="Baja",'Mapa final'!$AD$52="Menor"),CONCATENATE("R7C",'Mapa final'!$R$52),"")</f>
        <v/>
      </c>
      <c r="V42" s="63" t="str">
        <f>IF(AND('Mapa final'!$AB$47="Baja",'Mapa final'!$AD$47="Moderado"),CONCATENATE("R7C",'Mapa final'!$R$47),"")</f>
        <v/>
      </c>
      <c r="W42" s="64" t="str">
        <f>IF(AND('Mapa final'!$AB$48="Baja",'Mapa final'!$AD$48="Moderado"),CONCATENATE("R7C",'Mapa final'!$R$48),"")</f>
        <v/>
      </c>
      <c r="X42" s="64" t="str">
        <f>IF(AND('Mapa final'!$AB$49="Baja",'Mapa final'!$AD$49="Moderado"),CONCATENATE("R7C",'Mapa final'!$R$49),"")</f>
        <v/>
      </c>
      <c r="Y42" s="64" t="str">
        <f>IF(AND('Mapa final'!$AB$50="Baja",'Mapa final'!$AD$50="Moderado"),CONCATENATE("R7C",'Mapa final'!$R$50),"")</f>
        <v/>
      </c>
      <c r="Z42" s="64" t="str">
        <f>IF(AND('Mapa final'!$AB$51="Baja",'Mapa final'!$AD$51="Moderado"),CONCATENATE("R7C",'Mapa final'!$R$51),"")</f>
        <v/>
      </c>
      <c r="AA42" s="65" t="str">
        <f>IF(AND('Mapa final'!$AB$52="Baja",'Mapa final'!$AD$52="Moderado"),CONCATENATE("R7C",'Mapa final'!$R$52),"")</f>
        <v/>
      </c>
      <c r="AB42" s="48" t="str">
        <f>IF(AND('Mapa final'!$AB$47="Baja",'Mapa final'!$AD$47="Mayor"),CONCATENATE("R7C",'Mapa final'!$R$47),"")</f>
        <v/>
      </c>
      <c r="AC42" s="49" t="str">
        <f>IF(AND('Mapa final'!$AB$48="Baja",'Mapa final'!$AD$48="Mayor"),CONCATENATE("R7C",'Mapa final'!$R$48),"")</f>
        <v/>
      </c>
      <c r="AD42" s="49" t="str">
        <f>IF(AND('Mapa final'!$AB$49="Baja",'Mapa final'!$AD$49="Mayor"),CONCATENATE("R7C",'Mapa final'!$R$49),"")</f>
        <v/>
      </c>
      <c r="AE42" s="49" t="str">
        <f>IF(AND('Mapa final'!$AB$50="Baja",'Mapa final'!$AD$50="Mayor"),CONCATENATE("R7C",'Mapa final'!$R$50),"")</f>
        <v/>
      </c>
      <c r="AF42" s="49" t="str">
        <f>IF(AND('Mapa final'!$AB$51="Baja",'Mapa final'!$AD$51="Mayor"),CONCATENATE("R7C",'Mapa final'!$R$51),"")</f>
        <v/>
      </c>
      <c r="AG42" s="50" t="str">
        <f>IF(AND('Mapa final'!$AB$52="Baja",'Mapa final'!$AD$52="Mayor"),CONCATENATE("R7C",'Mapa final'!$R$52),"")</f>
        <v/>
      </c>
      <c r="AH42" s="51" t="str">
        <f>IF(AND('Mapa final'!$AB$47="Baja",'Mapa final'!$AD$47="Catastrófico"),CONCATENATE("R7C",'Mapa final'!$R$47),"")</f>
        <v/>
      </c>
      <c r="AI42" s="52" t="str">
        <f>IF(AND('Mapa final'!$AB$48="Baja",'Mapa final'!$AD$48="Catastrófico"),CONCATENATE("R7C",'Mapa final'!$R$48),"")</f>
        <v/>
      </c>
      <c r="AJ42" s="52" t="str">
        <f>IF(AND('Mapa final'!$AB$49="Baja",'Mapa final'!$AD$49="Catastrófico"),CONCATENATE("R7C",'Mapa final'!$R$49),"")</f>
        <v/>
      </c>
      <c r="AK42" s="52" t="str">
        <f>IF(AND('Mapa final'!$AB$50="Baja",'Mapa final'!$AD$50="Catastrófico"),CONCATENATE("R7C",'Mapa final'!$R$50),"")</f>
        <v/>
      </c>
      <c r="AL42" s="52" t="str">
        <f>IF(AND('Mapa final'!$AB$51="Baja",'Mapa final'!$AD$51="Catastrófico"),CONCATENATE("R7C",'Mapa final'!$R$51),"")</f>
        <v/>
      </c>
      <c r="AM42" s="53" t="str">
        <f>IF(AND('Mapa final'!$AB$52="Baja",'Mapa final'!$AD$52="Catastrófico"),CONCATENATE("R7C",'Mapa final'!$R$52),"")</f>
        <v/>
      </c>
      <c r="AN42" s="79"/>
      <c r="AO42" s="429"/>
      <c r="AP42" s="430"/>
      <c r="AQ42" s="430"/>
      <c r="AR42" s="430"/>
      <c r="AS42" s="430"/>
      <c r="AT42" s="431"/>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row>
    <row r="43" spans="1:80" ht="15" customHeight="1" x14ac:dyDescent="0.25">
      <c r="A43" s="79"/>
      <c r="B43" s="310"/>
      <c r="C43" s="310"/>
      <c r="D43" s="311"/>
      <c r="E43" s="409"/>
      <c r="F43" s="408"/>
      <c r="G43" s="408"/>
      <c r="H43" s="408"/>
      <c r="I43" s="408"/>
      <c r="J43" s="72" t="str">
        <f>IF(AND('Mapa final'!$AB$53="Baja",'Mapa final'!$AD$53="Leve"),CONCATENATE("R8C",'Mapa final'!$R$53),"")</f>
        <v/>
      </c>
      <c r="K43" s="73" t="str">
        <f>IF(AND('Mapa final'!$AB$54="Baja",'Mapa final'!$AD$54="Leve"),CONCATENATE("R8C",'Mapa final'!$R$54),"")</f>
        <v/>
      </c>
      <c r="L43" s="73" t="str">
        <f>IF(AND('Mapa final'!$AB$55="Baja",'Mapa final'!$AD$55="Leve"),CONCATENATE("R8C",'Mapa final'!$R$55),"")</f>
        <v/>
      </c>
      <c r="M43" s="73" t="str">
        <f>IF(AND('Mapa final'!$AB$56="Baja",'Mapa final'!$AD$56="Leve"),CONCATENATE("R8C",'Mapa final'!$R$56),"")</f>
        <v/>
      </c>
      <c r="N43" s="73" t="str">
        <f>IF(AND('Mapa final'!$AB$57="Baja",'Mapa final'!$AD$57="Leve"),CONCATENATE("R8C",'Mapa final'!$R$57),"")</f>
        <v/>
      </c>
      <c r="O43" s="74" t="str">
        <f>IF(AND('Mapa final'!$AB$58="Baja",'Mapa final'!$AD$58="Leve"),CONCATENATE("R8C",'Mapa final'!$R$58),"")</f>
        <v/>
      </c>
      <c r="P43" s="63" t="str">
        <f>IF(AND('Mapa final'!$AB$53="Baja",'Mapa final'!$AD$53="Menor"),CONCATENATE("R8C",'Mapa final'!$R$53),"")</f>
        <v/>
      </c>
      <c r="Q43" s="64" t="str">
        <f>IF(AND('Mapa final'!$AB$54="Baja",'Mapa final'!$AD$54="Menor"),CONCATENATE("R8C",'Mapa final'!$R$54),"")</f>
        <v/>
      </c>
      <c r="R43" s="64" t="str">
        <f>IF(AND('Mapa final'!$AB$55="Baja",'Mapa final'!$AD$55="Menor"),CONCATENATE("R8C",'Mapa final'!$R$55),"")</f>
        <v/>
      </c>
      <c r="S43" s="64" t="str">
        <f>IF(AND('Mapa final'!$AB$56="Baja",'Mapa final'!$AD$56="Menor"),CONCATENATE("R8C",'Mapa final'!$R$56),"")</f>
        <v/>
      </c>
      <c r="T43" s="64" t="str">
        <f>IF(AND('Mapa final'!$AB$57="Baja",'Mapa final'!$AD$57="Menor"),CONCATENATE("R8C",'Mapa final'!$R$57),"")</f>
        <v/>
      </c>
      <c r="U43" s="65" t="str">
        <f>IF(AND('Mapa final'!$AB$58="Baja",'Mapa final'!$AD$58="Menor"),CONCATENATE("R8C",'Mapa final'!$R$58),"")</f>
        <v/>
      </c>
      <c r="V43" s="63" t="str">
        <f>IF(AND('Mapa final'!$AB$53="Baja",'Mapa final'!$AD$53="Moderado"),CONCATENATE("R8C",'Mapa final'!$R$53),"")</f>
        <v/>
      </c>
      <c r="W43" s="64" t="str">
        <f>IF(AND('Mapa final'!$AB$54="Baja",'Mapa final'!$AD$54="Moderado"),CONCATENATE("R8C",'Mapa final'!$R$54),"")</f>
        <v/>
      </c>
      <c r="X43" s="64" t="str">
        <f>IF(AND('Mapa final'!$AB$55="Baja",'Mapa final'!$AD$55="Moderado"),CONCATENATE("R8C",'Mapa final'!$R$55),"")</f>
        <v/>
      </c>
      <c r="Y43" s="64" t="str">
        <f>IF(AND('Mapa final'!$AB$56="Baja",'Mapa final'!$AD$56="Moderado"),CONCATENATE("R8C",'Mapa final'!$R$56),"")</f>
        <v/>
      </c>
      <c r="Z43" s="64" t="str">
        <f>IF(AND('Mapa final'!$AB$57="Baja",'Mapa final'!$AD$57="Moderado"),CONCATENATE("R8C",'Mapa final'!$R$57),"")</f>
        <v/>
      </c>
      <c r="AA43" s="65" t="str">
        <f>IF(AND('Mapa final'!$AB$58="Baja",'Mapa final'!$AD$58="Moderado"),CONCATENATE("R8C",'Mapa final'!$R$58),"")</f>
        <v/>
      </c>
      <c r="AB43" s="48" t="str">
        <f>IF(AND('Mapa final'!$AB$53="Baja",'Mapa final'!$AD$53="Mayor"),CONCATENATE("R8C",'Mapa final'!$R$53),"")</f>
        <v/>
      </c>
      <c r="AC43" s="49" t="str">
        <f>IF(AND('Mapa final'!$AB$54="Baja",'Mapa final'!$AD$54="Mayor"),CONCATENATE("R8C",'Mapa final'!$R$54),"")</f>
        <v/>
      </c>
      <c r="AD43" s="49" t="str">
        <f>IF(AND('Mapa final'!$AB$55="Baja",'Mapa final'!$AD$55="Mayor"),CONCATENATE("R8C",'Mapa final'!$R$55),"")</f>
        <v/>
      </c>
      <c r="AE43" s="49" t="str">
        <f>IF(AND('Mapa final'!$AB$56="Baja",'Mapa final'!$AD$56="Mayor"),CONCATENATE("R8C",'Mapa final'!$R$56),"")</f>
        <v/>
      </c>
      <c r="AF43" s="49" t="str">
        <f>IF(AND('Mapa final'!$AB$57="Baja",'Mapa final'!$AD$57="Mayor"),CONCATENATE("R8C",'Mapa final'!$R$57),"")</f>
        <v/>
      </c>
      <c r="AG43" s="50" t="str">
        <f>IF(AND('Mapa final'!$AB$58="Baja",'Mapa final'!$AD$58="Mayor"),CONCATENATE("R8C",'Mapa final'!$R$58),"")</f>
        <v/>
      </c>
      <c r="AH43" s="51" t="str">
        <f>IF(AND('Mapa final'!$AB$53="Baja",'Mapa final'!$AD$53="Catastrófico"),CONCATENATE("R8C",'Mapa final'!$R$53),"")</f>
        <v/>
      </c>
      <c r="AI43" s="52" t="str">
        <f>IF(AND('Mapa final'!$AB$54="Baja",'Mapa final'!$AD$54="Catastrófico"),CONCATENATE("R8C",'Mapa final'!$R$54),"")</f>
        <v/>
      </c>
      <c r="AJ43" s="52" t="str">
        <f>IF(AND('Mapa final'!$AB$55="Baja",'Mapa final'!$AD$55="Catastrófico"),CONCATENATE("R8C",'Mapa final'!$R$55),"")</f>
        <v/>
      </c>
      <c r="AK43" s="52" t="str">
        <f>IF(AND('Mapa final'!$AB$56="Baja",'Mapa final'!$AD$56="Catastrófico"),CONCATENATE("R8C",'Mapa final'!$R$56),"")</f>
        <v/>
      </c>
      <c r="AL43" s="52" t="str">
        <f>IF(AND('Mapa final'!$AB$57="Baja",'Mapa final'!$AD$57="Catastrófico"),CONCATENATE("R8C",'Mapa final'!$R$57),"")</f>
        <v/>
      </c>
      <c r="AM43" s="53" t="str">
        <f>IF(AND('Mapa final'!$AB$58="Baja",'Mapa final'!$AD$58="Catastrófico"),CONCATENATE("R8C",'Mapa final'!$R$58),"")</f>
        <v/>
      </c>
      <c r="AN43" s="79"/>
      <c r="AO43" s="429"/>
      <c r="AP43" s="430"/>
      <c r="AQ43" s="430"/>
      <c r="AR43" s="430"/>
      <c r="AS43" s="430"/>
      <c r="AT43" s="431"/>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row>
    <row r="44" spans="1:80" ht="15" customHeight="1" x14ac:dyDescent="0.25">
      <c r="A44" s="79"/>
      <c r="B44" s="310"/>
      <c r="C44" s="310"/>
      <c r="D44" s="311"/>
      <c r="E44" s="409"/>
      <c r="F44" s="408"/>
      <c r="G44" s="408"/>
      <c r="H44" s="408"/>
      <c r="I44" s="408"/>
      <c r="J44" s="72" t="str">
        <f>IF(AND('Mapa final'!$AB$59="Baja",'Mapa final'!$AD$59="Leve"),CONCATENATE("R9C",'Mapa final'!$R$59),"")</f>
        <v/>
      </c>
      <c r="K44" s="73" t="str">
        <f>IF(AND('Mapa final'!$AB$60="Baja",'Mapa final'!$AD$60="Leve"),CONCATENATE("R9C",'Mapa final'!$R$60),"")</f>
        <v/>
      </c>
      <c r="L44" s="73" t="str">
        <f>IF(AND('Mapa final'!$AB$61="Baja",'Mapa final'!$AD$61="Leve"),CONCATENATE("R9C",'Mapa final'!$R$61),"")</f>
        <v/>
      </c>
      <c r="M44" s="73" t="str">
        <f>IF(AND('Mapa final'!$AB$62="Baja",'Mapa final'!$AD$62="Leve"),CONCATENATE("R9C",'Mapa final'!$R$62),"")</f>
        <v/>
      </c>
      <c r="N44" s="73" t="str">
        <f>IF(AND('Mapa final'!$AB$63="Baja",'Mapa final'!$AD$63="Leve"),CONCATENATE("R9C",'Mapa final'!$R$63),"")</f>
        <v/>
      </c>
      <c r="O44" s="74" t="str">
        <f>IF(AND('Mapa final'!$AB$64="Baja",'Mapa final'!$AD$64="Leve"),CONCATENATE("R9C",'Mapa final'!$R$64),"")</f>
        <v/>
      </c>
      <c r="P44" s="63" t="str">
        <f>IF(AND('Mapa final'!$AB$59="Baja",'Mapa final'!$AD$59="Menor"),CONCATENATE("R9C",'Mapa final'!$R$59),"")</f>
        <v/>
      </c>
      <c r="Q44" s="64" t="str">
        <f>IF(AND('Mapa final'!$AB$60="Baja",'Mapa final'!$AD$60="Menor"),CONCATENATE("R9C",'Mapa final'!$R$60),"")</f>
        <v/>
      </c>
      <c r="R44" s="64" t="str">
        <f>IF(AND('Mapa final'!$AB$61="Baja",'Mapa final'!$AD$61="Menor"),CONCATENATE("R9C",'Mapa final'!$R$61),"")</f>
        <v/>
      </c>
      <c r="S44" s="64" t="str">
        <f>IF(AND('Mapa final'!$AB$62="Baja",'Mapa final'!$AD$62="Menor"),CONCATENATE("R9C",'Mapa final'!$R$62),"")</f>
        <v/>
      </c>
      <c r="T44" s="64" t="str">
        <f>IF(AND('Mapa final'!$AB$63="Baja",'Mapa final'!$AD$63="Menor"),CONCATENATE("R9C",'Mapa final'!$R$63),"")</f>
        <v/>
      </c>
      <c r="U44" s="65" t="str">
        <f>IF(AND('Mapa final'!$AB$64="Baja",'Mapa final'!$AD$64="Menor"),CONCATENATE("R9C",'Mapa final'!$R$64),"")</f>
        <v/>
      </c>
      <c r="V44" s="63" t="str">
        <f>IF(AND('Mapa final'!$AB$59="Baja",'Mapa final'!$AD$59="Moderado"),CONCATENATE("R9C",'Mapa final'!$R$59),"")</f>
        <v/>
      </c>
      <c r="W44" s="64" t="str">
        <f>IF(AND('Mapa final'!$AB$60="Baja",'Mapa final'!$AD$60="Moderado"),CONCATENATE("R9C",'Mapa final'!$R$60),"")</f>
        <v/>
      </c>
      <c r="X44" s="64" t="str">
        <f>IF(AND('Mapa final'!$AB$61="Baja",'Mapa final'!$AD$61="Moderado"),CONCATENATE("R9C",'Mapa final'!$R$61),"")</f>
        <v/>
      </c>
      <c r="Y44" s="64" t="str">
        <f>IF(AND('Mapa final'!$AB$62="Baja",'Mapa final'!$AD$62="Moderado"),CONCATENATE("R9C",'Mapa final'!$R$62),"")</f>
        <v/>
      </c>
      <c r="Z44" s="64" t="str">
        <f>IF(AND('Mapa final'!$AB$63="Baja",'Mapa final'!$AD$63="Moderado"),CONCATENATE("R9C",'Mapa final'!$R$63),"")</f>
        <v/>
      </c>
      <c r="AA44" s="65" t="str">
        <f>IF(AND('Mapa final'!$AB$64="Baja",'Mapa final'!$AD$64="Moderado"),CONCATENATE("R9C",'Mapa final'!$R$64),"")</f>
        <v/>
      </c>
      <c r="AB44" s="48" t="str">
        <f>IF(AND('Mapa final'!$AB$59="Baja",'Mapa final'!$AD$59="Mayor"),CONCATENATE("R9C",'Mapa final'!$R$59),"")</f>
        <v/>
      </c>
      <c r="AC44" s="49" t="str">
        <f>IF(AND('Mapa final'!$AB$60="Baja",'Mapa final'!$AD$60="Mayor"),CONCATENATE("R9C",'Mapa final'!$R$60),"")</f>
        <v/>
      </c>
      <c r="AD44" s="49" t="str">
        <f>IF(AND('Mapa final'!$AB$61="Baja",'Mapa final'!$AD$61="Mayor"),CONCATENATE("R9C",'Mapa final'!$R$61),"")</f>
        <v/>
      </c>
      <c r="AE44" s="49" t="str">
        <f>IF(AND('Mapa final'!$AB$62="Baja",'Mapa final'!$AD$62="Mayor"),CONCATENATE("R9C",'Mapa final'!$R$62),"")</f>
        <v/>
      </c>
      <c r="AF44" s="49" t="str">
        <f>IF(AND('Mapa final'!$AB$63="Baja",'Mapa final'!$AD$63="Mayor"),CONCATENATE("R9C",'Mapa final'!$R$63),"")</f>
        <v/>
      </c>
      <c r="AG44" s="50" t="str">
        <f>IF(AND('Mapa final'!$AB$64="Baja",'Mapa final'!$AD$64="Mayor"),CONCATENATE("R9C",'Mapa final'!$R$64),"")</f>
        <v/>
      </c>
      <c r="AH44" s="51" t="str">
        <f>IF(AND('Mapa final'!$AB$59="Baja",'Mapa final'!$AD$59="Catastrófico"),CONCATENATE("R9C",'Mapa final'!$R$59),"")</f>
        <v/>
      </c>
      <c r="AI44" s="52" t="str">
        <f>IF(AND('Mapa final'!$AB$60="Baja",'Mapa final'!$AD$60="Catastrófico"),CONCATENATE("R9C",'Mapa final'!$R$60),"")</f>
        <v/>
      </c>
      <c r="AJ44" s="52" t="str">
        <f>IF(AND('Mapa final'!$AB$61="Baja",'Mapa final'!$AD$61="Catastrófico"),CONCATENATE("R9C",'Mapa final'!$R$61),"")</f>
        <v/>
      </c>
      <c r="AK44" s="52" t="str">
        <f>IF(AND('Mapa final'!$AB$62="Baja",'Mapa final'!$AD$62="Catastrófico"),CONCATENATE("R9C",'Mapa final'!$R$62),"")</f>
        <v/>
      </c>
      <c r="AL44" s="52" t="str">
        <f>IF(AND('Mapa final'!$AB$63="Baja",'Mapa final'!$AD$63="Catastrófico"),CONCATENATE("R9C",'Mapa final'!$R$63),"")</f>
        <v/>
      </c>
      <c r="AM44" s="53" t="str">
        <f>IF(AND('Mapa final'!$AB$64="Baja",'Mapa final'!$AD$64="Catastrófico"),CONCATENATE("R9C",'Mapa final'!$R$64),"")</f>
        <v/>
      </c>
      <c r="AN44" s="79"/>
      <c r="AO44" s="429"/>
      <c r="AP44" s="430"/>
      <c r="AQ44" s="430"/>
      <c r="AR44" s="430"/>
      <c r="AS44" s="430"/>
      <c r="AT44" s="431"/>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row>
    <row r="45" spans="1:80" ht="15.75" customHeight="1" thickBot="1" x14ac:dyDescent="0.3">
      <c r="A45" s="79"/>
      <c r="B45" s="310"/>
      <c r="C45" s="310"/>
      <c r="D45" s="311"/>
      <c r="E45" s="410"/>
      <c r="F45" s="411"/>
      <c r="G45" s="411"/>
      <c r="H45" s="411"/>
      <c r="I45" s="411"/>
      <c r="J45" s="75" t="str">
        <f>IF(AND('Mapa final'!$AB$65="Baja",'Mapa final'!$AD$65="Leve"),CONCATENATE("R10C",'Mapa final'!$R$65),"")</f>
        <v/>
      </c>
      <c r="K45" s="76" t="str">
        <f>IF(AND('Mapa final'!$AB$66="Baja",'Mapa final'!$AD$66="Leve"),CONCATENATE("R10C",'Mapa final'!$R$66),"")</f>
        <v/>
      </c>
      <c r="L45" s="76" t="str">
        <f>IF(AND('Mapa final'!$AB$67="Baja",'Mapa final'!$AD$67="Leve"),CONCATENATE("R10C",'Mapa final'!$R$67),"")</f>
        <v/>
      </c>
      <c r="M45" s="76" t="str">
        <f>IF(AND('Mapa final'!$AB$68="Baja",'Mapa final'!$AD$68="Leve"),CONCATENATE("R10C",'Mapa final'!$R$68),"")</f>
        <v/>
      </c>
      <c r="N45" s="76" t="str">
        <f>IF(AND('Mapa final'!$AB$69="Baja",'Mapa final'!$AD$69="Leve"),CONCATENATE("R10C",'Mapa final'!$R$69),"")</f>
        <v/>
      </c>
      <c r="O45" s="77" t="str">
        <f>IF(AND('Mapa final'!$AB$70="Baja",'Mapa final'!$AD$70="Leve"),CONCATENATE("R10C",'Mapa final'!$R$70),"")</f>
        <v/>
      </c>
      <c r="P45" s="63" t="str">
        <f>IF(AND('Mapa final'!$AB$65="Baja",'Mapa final'!$AD$65="Menor"),CONCATENATE("R10C",'Mapa final'!$R$65),"")</f>
        <v/>
      </c>
      <c r="Q45" s="64" t="str">
        <f>IF(AND('Mapa final'!$AB$66="Baja",'Mapa final'!$AD$66="Menor"),CONCATENATE("R10C",'Mapa final'!$R$66),"")</f>
        <v/>
      </c>
      <c r="R45" s="64" t="str">
        <f>IF(AND('Mapa final'!$AB$67="Baja",'Mapa final'!$AD$67="Menor"),CONCATENATE("R10C",'Mapa final'!$R$67),"")</f>
        <v/>
      </c>
      <c r="S45" s="64" t="str">
        <f>IF(AND('Mapa final'!$AB$68="Baja",'Mapa final'!$AD$68="Menor"),CONCATENATE("R10C",'Mapa final'!$R$68),"")</f>
        <v/>
      </c>
      <c r="T45" s="64" t="str">
        <f>IF(AND('Mapa final'!$AB$69="Baja",'Mapa final'!$AD$69="Menor"),CONCATENATE("R10C",'Mapa final'!$R$69),"")</f>
        <v/>
      </c>
      <c r="U45" s="65" t="str">
        <f>IF(AND('Mapa final'!$AB$70="Baja",'Mapa final'!$AD$70="Menor"),CONCATENATE("R10C",'Mapa final'!$R$70),"")</f>
        <v/>
      </c>
      <c r="V45" s="66" t="str">
        <f>IF(AND('Mapa final'!$AB$65="Baja",'Mapa final'!$AD$65="Moderado"),CONCATENATE("R10C",'Mapa final'!$R$65),"")</f>
        <v/>
      </c>
      <c r="W45" s="67" t="str">
        <f>IF(AND('Mapa final'!$AB$66="Baja",'Mapa final'!$AD$66="Moderado"),CONCATENATE("R10C",'Mapa final'!$R$66),"")</f>
        <v/>
      </c>
      <c r="X45" s="67" t="str">
        <f>IF(AND('Mapa final'!$AB$67="Baja",'Mapa final'!$AD$67="Moderado"),CONCATENATE("R10C",'Mapa final'!$R$67),"")</f>
        <v/>
      </c>
      <c r="Y45" s="67" t="str">
        <f>IF(AND('Mapa final'!$AB$68="Baja",'Mapa final'!$AD$68="Moderado"),CONCATENATE("R10C",'Mapa final'!$R$68),"")</f>
        <v/>
      </c>
      <c r="Z45" s="67" t="str">
        <f>IF(AND('Mapa final'!$AB$69="Baja",'Mapa final'!$AD$69="Moderado"),CONCATENATE("R10C",'Mapa final'!$R$69),"")</f>
        <v/>
      </c>
      <c r="AA45" s="68" t="str">
        <f>IF(AND('Mapa final'!$AB$70="Baja",'Mapa final'!$AD$70="Moderado"),CONCATENATE("R10C",'Mapa final'!$R$70),"")</f>
        <v/>
      </c>
      <c r="AB45" s="54" t="str">
        <f>IF(AND('Mapa final'!$AB$65="Baja",'Mapa final'!$AD$65="Mayor"),CONCATENATE("R10C",'Mapa final'!$R$65),"")</f>
        <v/>
      </c>
      <c r="AC45" s="55" t="str">
        <f>IF(AND('Mapa final'!$AB$66="Baja",'Mapa final'!$AD$66="Mayor"),CONCATENATE("R10C",'Mapa final'!$R$66),"")</f>
        <v/>
      </c>
      <c r="AD45" s="55" t="str">
        <f>IF(AND('Mapa final'!$AB$67="Baja",'Mapa final'!$AD$67="Mayor"),CONCATENATE("R10C",'Mapa final'!$R$67),"")</f>
        <v/>
      </c>
      <c r="AE45" s="55" t="str">
        <f>IF(AND('Mapa final'!$AB$68="Baja",'Mapa final'!$AD$68="Mayor"),CONCATENATE("R10C",'Mapa final'!$R$68),"")</f>
        <v/>
      </c>
      <c r="AF45" s="55" t="str">
        <f>IF(AND('Mapa final'!$AB$69="Baja",'Mapa final'!$AD$69="Mayor"),CONCATENATE("R10C",'Mapa final'!$R$69),"")</f>
        <v/>
      </c>
      <c r="AG45" s="56" t="str">
        <f>IF(AND('Mapa final'!$AB$70="Baja",'Mapa final'!$AD$70="Mayor"),CONCATENATE("R10C",'Mapa final'!$R$70),"")</f>
        <v/>
      </c>
      <c r="AH45" s="57" t="str">
        <f>IF(AND('Mapa final'!$AB$65="Baja",'Mapa final'!$AD$65="Catastrófico"),CONCATENATE("R10C",'Mapa final'!$R$65),"")</f>
        <v/>
      </c>
      <c r="AI45" s="58" t="str">
        <f>IF(AND('Mapa final'!$AB$66="Baja",'Mapa final'!$AD$66="Catastrófico"),CONCATENATE("R10C",'Mapa final'!$R$66),"")</f>
        <v/>
      </c>
      <c r="AJ45" s="58" t="str">
        <f>IF(AND('Mapa final'!$AB$67="Baja",'Mapa final'!$AD$67="Catastrófico"),CONCATENATE("R10C",'Mapa final'!$R$67),"")</f>
        <v/>
      </c>
      <c r="AK45" s="58" t="str">
        <f>IF(AND('Mapa final'!$AB$68="Baja",'Mapa final'!$AD$68="Catastrófico"),CONCATENATE("R10C",'Mapa final'!$R$68),"")</f>
        <v/>
      </c>
      <c r="AL45" s="58" t="str">
        <f>IF(AND('Mapa final'!$AB$69="Baja",'Mapa final'!$AD$69="Catastrófico"),CONCATENATE("R10C",'Mapa final'!$R$69),"")</f>
        <v/>
      </c>
      <c r="AM45" s="59" t="str">
        <f>IF(AND('Mapa final'!$AB$70="Baja",'Mapa final'!$AD$70="Catastrófico"),CONCATENATE("R10C",'Mapa final'!$R$70),"")</f>
        <v/>
      </c>
      <c r="AN45" s="79"/>
      <c r="AO45" s="432"/>
      <c r="AP45" s="433"/>
      <c r="AQ45" s="433"/>
      <c r="AR45" s="433"/>
      <c r="AS45" s="433"/>
      <c r="AT45" s="434"/>
    </row>
    <row r="46" spans="1:80" ht="46.5" customHeight="1" x14ac:dyDescent="0.35">
      <c r="A46" s="79"/>
      <c r="B46" s="310"/>
      <c r="C46" s="310"/>
      <c r="D46" s="311"/>
      <c r="E46" s="405" t="s">
        <v>105</v>
      </c>
      <c r="F46" s="406"/>
      <c r="G46" s="406"/>
      <c r="H46" s="406"/>
      <c r="I46" s="423"/>
      <c r="J46" s="69" t="str">
        <f>IF(AND('Mapa final'!$AB$11="Muy Baja",'Mapa final'!$AD$11="Leve"),CONCATENATE("R1C",'Mapa final'!$R$11),"")</f>
        <v/>
      </c>
      <c r="K46" s="70" t="str">
        <f>IF(AND('Mapa final'!$AB$12="Muy Baja",'Mapa final'!$AD$12="Leve"),CONCATENATE("R1C",'Mapa final'!$R$12),"")</f>
        <v/>
      </c>
      <c r="L46" s="70" t="str">
        <f>IF(AND('Mapa final'!$AB$13="Muy Baja",'Mapa final'!$AD$13="Leve"),CONCATENATE("R1C",'Mapa final'!$R$13),"")</f>
        <v/>
      </c>
      <c r="M46" s="70" t="str">
        <f>IF(AND('Mapa final'!$AB$14="Muy Baja",'Mapa final'!$AD$14="Leve"),CONCATENATE("R1C",'Mapa final'!$R$14),"")</f>
        <v/>
      </c>
      <c r="N46" s="70" t="str">
        <f>IF(AND('Mapa final'!$AB$15="Muy Baja",'Mapa final'!$AD$15="Leve"),CONCATENATE("R1C",'Mapa final'!$R$15),"")</f>
        <v/>
      </c>
      <c r="O46" s="71" t="str">
        <f>IF(AND('Mapa final'!$AB$16="Muy Baja",'Mapa final'!$AD$16="Leve"),CONCATENATE("R1C",'Mapa final'!$R$16),"")</f>
        <v/>
      </c>
      <c r="P46" s="69" t="str">
        <f>IF(AND('Mapa final'!$AB$11="Muy Baja",'Mapa final'!$AD$11="Menor"),CONCATENATE("R1C",'Mapa final'!$R$11),"")</f>
        <v/>
      </c>
      <c r="Q46" s="70" t="str">
        <f>IF(AND('Mapa final'!$AB$12="Muy Baja",'Mapa final'!$AD$12="Menor"),CONCATENATE("R1C",'Mapa final'!$R$12),"")</f>
        <v/>
      </c>
      <c r="R46" s="70" t="str">
        <f>IF(AND('Mapa final'!$AB$13="Muy Baja",'Mapa final'!$AD$13="Menor"),CONCATENATE("R1C",'Mapa final'!$R$13),"")</f>
        <v/>
      </c>
      <c r="S46" s="70" t="str">
        <f>IF(AND('Mapa final'!$AB$14="Muy Baja",'Mapa final'!$AD$14="Menor"),CONCATENATE("R1C",'Mapa final'!$R$14),"")</f>
        <v/>
      </c>
      <c r="T46" s="70" t="str">
        <f>IF(AND('Mapa final'!$AB$15="Muy Baja",'Mapa final'!$AD$15="Menor"),CONCATENATE("R1C",'Mapa final'!$R$15),"")</f>
        <v/>
      </c>
      <c r="U46" s="71" t="str">
        <f>IF(AND('Mapa final'!$AB$16="Muy Baja",'Mapa final'!$AD$16="Menor"),CONCATENATE("R1C",'Mapa final'!$R$16),"")</f>
        <v/>
      </c>
      <c r="V46" s="60" t="str">
        <f>IF(AND('Mapa final'!$AB$11="Muy Baja",'Mapa final'!$AD$11="Moderado"),CONCATENATE("R1C",'Mapa final'!$R$11),"")</f>
        <v/>
      </c>
      <c r="W46" s="78" t="str">
        <f>IF(AND('Mapa final'!$AB$12="Muy Baja",'Mapa final'!$AD$12="Moderado"),CONCATENATE("R1C",'Mapa final'!$R$12),"")</f>
        <v/>
      </c>
      <c r="X46" s="61" t="str">
        <f>IF(AND('Mapa final'!$AB$13="Muy Baja",'Mapa final'!$AD$13="Moderado"),CONCATENATE("R1C",'Mapa final'!$R$13),"")</f>
        <v/>
      </c>
      <c r="Y46" s="61" t="str">
        <f>IF(AND('Mapa final'!$AB$14="Muy Baja",'Mapa final'!$AD$14="Moderado"),CONCATENATE("R1C",'Mapa final'!$R$14),"")</f>
        <v/>
      </c>
      <c r="Z46" s="61" t="str">
        <f>IF(AND('Mapa final'!$AB$15="Muy Baja",'Mapa final'!$AD$15="Moderado"),CONCATENATE("R1C",'Mapa final'!$R$15),"")</f>
        <v/>
      </c>
      <c r="AA46" s="62" t="str">
        <f>IF(AND('Mapa final'!$AB$16="Muy Baja",'Mapa final'!$AD$16="Moderado"),CONCATENATE("R1C",'Mapa final'!$R$16),"")</f>
        <v/>
      </c>
      <c r="AB46" s="42" t="str">
        <f>IF(AND('Mapa final'!$AB$11="Muy Baja",'Mapa final'!$AD$11="Mayor"),CONCATENATE("R1C",'Mapa final'!$R$11),"")</f>
        <v/>
      </c>
      <c r="AC46" s="43" t="str">
        <f>IF(AND('Mapa final'!$AB$12="Muy Baja",'Mapa final'!$AD$12="Mayor"),CONCATENATE("R1C",'Mapa final'!$R$12),"")</f>
        <v/>
      </c>
      <c r="AD46" s="43" t="str">
        <f>IF(AND('Mapa final'!$AB$13="Muy Baja",'Mapa final'!$AD$13="Mayor"),CONCATENATE("R1C",'Mapa final'!$R$13),"")</f>
        <v/>
      </c>
      <c r="AE46" s="43" t="str">
        <f>IF(AND('Mapa final'!$AB$14="Muy Baja",'Mapa final'!$AD$14="Mayor"),CONCATENATE("R1C",'Mapa final'!$R$14),"")</f>
        <v/>
      </c>
      <c r="AF46" s="43" t="str">
        <f>IF(AND('Mapa final'!$AB$15="Muy Baja",'Mapa final'!$AD$15="Mayor"),CONCATENATE("R1C",'Mapa final'!$R$15),"")</f>
        <v/>
      </c>
      <c r="AG46" s="44" t="str">
        <f>IF(AND('Mapa final'!$AB$16="Muy Baja",'Mapa final'!$AD$16="Mayor"),CONCATENATE("R1C",'Mapa final'!$R$16),"")</f>
        <v/>
      </c>
      <c r="AH46" s="45" t="str">
        <f>IF(AND('Mapa final'!$AB$11="Muy Baja",'Mapa final'!$AD$11="Catastrófico"),CONCATENATE("R1C",'Mapa final'!$R$11),"")</f>
        <v/>
      </c>
      <c r="AI46" s="46" t="str">
        <f>IF(AND('Mapa final'!$AB$12="Muy Baja",'Mapa final'!$AD$12="Catastrófico"),CONCATENATE("R1C",'Mapa final'!$R$12),"")</f>
        <v/>
      </c>
      <c r="AJ46" s="46" t="str">
        <f>IF(AND('Mapa final'!$AB$13="Muy Baja",'Mapa final'!$AD$13="Catastrófico"),CONCATENATE("R1C",'Mapa final'!$R$13),"")</f>
        <v/>
      </c>
      <c r="AK46" s="46" t="str">
        <f>IF(AND('Mapa final'!$AB$14="Muy Baja",'Mapa final'!$AD$14="Catastrófico"),CONCATENATE("R1C",'Mapa final'!$R$14),"")</f>
        <v/>
      </c>
      <c r="AL46" s="46" t="str">
        <f>IF(AND('Mapa final'!$AB$15="Muy Baja",'Mapa final'!$AD$15="Catastrófico"),CONCATENATE("R1C",'Mapa final'!$R$15),"")</f>
        <v/>
      </c>
      <c r="AM46" s="47" t="str">
        <f>IF(AND('Mapa final'!$AB$16="Muy Baja",'Mapa final'!$AD$16="Catastrófico"),CONCATENATE("R1C",'Mapa final'!$R$16),"")</f>
        <v/>
      </c>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row>
    <row r="47" spans="1:80" ht="46.5" customHeight="1" x14ac:dyDescent="0.25">
      <c r="A47" s="79"/>
      <c r="B47" s="310"/>
      <c r="C47" s="310"/>
      <c r="D47" s="311"/>
      <c r="E47" s="407"/>
      <c r="F47" s="408"/>
      <c r="G47" s="408"/>
      <c r="H47" s="408"/>
      <c r="I47" s="424"/>
      <c r="J47" s="72" t="str">
        <f>IF(AND('Mapa final'!$AB$17="Muy Baja",'Mapa final'!$AD$17="Leve"),CONCATENATE("R2C",'Mapa final'!$R$17),"")</f>
        <v/>
      </c>
      <c r="K47" s="73" t="str">
        <f>IF(AND('Mapa final'!$AB$18="Muy Baja",'Mapa final'!$AD$18="Leve"),CONCATENATE("R2C",'Mapa final'!$R$18),"")</f>
        <v/>
      </c>
      <c r="L47" s="73" t="str">
        <f>IF(AND('Mapa final'!$AB$19="Muy Baja",'Mapa final'!$AD$19="Leve"),CONCATENATE("R2C",'Mapa final'!$R$19),"")</f>
        <v/>
      </c>
      <c r="M47" s="73" t="str">
        <f>IF(AND('Mapa final'!$AB$20="Muy Baja",'Mapa final'!$AD$20="Leve"),CONCATENATE("R2C",'Mapa final'!$R$20),"")</f>
        <v/>
      </c>
      <c r="N47" s="73" t="str">
        <f>IF(AND('Mapa final'!$AB$21="Muy Baja",'Mapa final'!$AD$21="Leve"),CONCATENATE("R2C",'Mapa final'!$R$21),"")</f>
        <v/>
      </c>
      <c r="O47" s="74" t="str">
        <f>IF(AND('Mapa final'!$AB$22="Muy Baja",'Mapa final'!$AD$22="Leve"),CONCATENATE("R2C",'Mapa final'!$R$22),"")</f>
        <v/>
      </c>
      <c r="P47" s="72" t="str">
        <f>IF(AND('Mapa final'!$AB$17="Muy Baja",'Mapa final'!$AD$17="Menor"),CONCATENATE("R2C",'Mapa final'!$R$17),"")</f>
        <v/>
      </c>
      <c r="Q47" s="73" t="str">
        <f>IF(AND('Mapa final'!$AB$18="Muy Baja",'Mapa final'!$AD$18="Menor"),CONCATENATE("R2C",'Mapa final'!$R$18),"")</f>
        <v/>
      </c>
      <c r="R47" s="73" t="str">
        <f>IF(AND('Mapa final'!$AB$19="Muy Baja",'Mapa final'!$AD$19="Menor"),CONCATENATE("R2C",'Mapa final'!$R$19),"")</f>
        <v/>
      </c>
      <c r="S47" s="73" t="str">
        <f>IF(AND('Mapa final'!$AB$20="Muy Baja",'Mapa final'!$AD$20="Menor"),CONCATENATE("R2C",'Mapa final'!$R$20),"")</f>
        <v/>
      </c>
      <c r="T47" s="73" t="str">
        <f>IF(AND('Mapa final'!$AB$21="Muy Baja",'Mapa final'!$AD$21="Menor"),CONCATENATE("R2C",'Mapa final'!$R$21),"")</f>
        <v/>
      </c>
      <c r="U47" s="74" t="str">
        <f>IF(AND('Mapa final'!$AB$22="Muy Baja",'Mapa final'!$AD$22="Menor"),CONCATENATE("R2C",'Mapa final'!$R$22),"")</f>
        <v/>
      </c>
      <c r="V47" s="63" t="str">
        <f>IF(AND('Mapa final'!$AB$17="Muy Baja",'Mapa final'!$AD$17="Moderado"),CONCATENATE("R2C",'Mapa final'!$R$17),"")</f>
        <v/>
      </c>
      <c r="W47" s="64" t="str">
        <f>IF(AND('Mapa final'!$AB$18="Muy Baja",'Mapa final'!$AD$18="Moderado"),CONCATENATE("R2C",'Mapa final'!$R$18),"")</f>
        <v/>
      </c>
      <c r="X47" s="64" t="str">
        <f>IF(AND('Mapa final'!$AB$19="Muy Baja",'Mapa final'!$AD$19="Moderado"),CONCATENATE("R2C",'Mapa final'!$R$19),"")</f>
        <v/>
      </c>
      <c r="Y47" s="64" t="str">
        <f>IF(AND('Mapa final'!$AB$20="Muy Baja",'Mapa final'!$AD$20="Moderado"),CONCATENATE("R2C",'Mapa final'!$R$20),"")</f>
        <v/>
      </c>
      <c r="Z47" s="64" t="str">
        <f>IF(AND('Mapa final'!$AB$21="Muy Baja",'Mapa final'!$AD$21="Moderado"),CONCATENATE("R2C",'Mapa final'!$R$21),"")</f>
        <v/>
      </c>
      <c r="AA47" s="65" t="str">
        <f>IF(AND('Mapa final'!$AB$22="Muy Baja",'Mapa final'!$AD$22="Moderado"),CONCATENATE("R2C",'Mapa final'!$R$22),"")</f>
        <v/>
      </c>
      <c r="AB47" s="48" t="str">
        <f>IF(AND('Mapa final'!$AB$17="Muy Baja",'Mapa final'!$AD$17="Mayor"),CONCATENATE("R2C",'Mapa final'!$R$17),"")</f>
        <v/>
      </c>
      <c r="AC47" s="49" t="str">
        <f>IF(AND('Mapa final'!$AB$18="Muy Baja",'Mapa final'!$AD$18="Mayor"),CONCATENATE("R2C",'Mapa final'!$R$18),"")</f>
        <v/>
      </c>
      <c r="AD47" s="49" t="str">
        <f>IF(AND('Mapa final'!$AB$19="Muy Baja",'Mapa final'!$AD$19="Mayor"),CONCATENATE("R2C",'Mapa final'!$R$19),"")</f>
        <v/>
      </c>
      <c r="AE47" s="49" t="str">
        <f>IF(AND('Mapa final'!$AB$20="Muy Baja",'Mapa final'!$AD$20="Mayor"),CONCATENATE("R2C",'Mapa final'!$R$20),"")</f>
        <v/>
      </c>
      <c r="AF47" s="49" t="str">
        <f>IF(AND('Mapa final'!$AB$21="Muy Baja",'Mapa final'!$AD$21="Mayor"),CONCATENATE("R2C",'Mapa final'!$R$21),"")</f>
        <v/>
      </c>
      <c r="AG47" s="50" t="str">
        <f>IF(AND('Mapa final'!$AB$22="Muy Baja",'Mapa final'!$AD$22="Mayor"),CONCATENATE("R2C",'Mapa final'!$R$22),"")</f>
        <v/>
      </c>
      <c r="AH47" s="51" t="str">
        <f>IF(AND('Mapa final'!$AB$17="Muy Baja",'Mapa final'!$AD$17="Catastrófico"),CONCATENATE("R2C",'Mapa final'!$R$17),"")</f>
        <v/>
      </c>
      <c r="AI47" s="52" t="str">
        <f>IF(AND('Mapa final'!$AB$18="Muy Baja",'Mapa final'!$AD$18="Catastrófico"),CONCATENATE("R2C",'Mapa final'!$R$18),"")</f>
        <v/>
      </c>
      <c r="AJ47" s="52" t="str">
        <f>IF(AND('Mapa final'!$AB$19="Muy Baja",'Mapa final'!$AD$19="Catastrófico"),CONCATENATE("R2C",'Mapa final'!$R$19),"")</f>
        <v/>
      </c>
      <c r="AK47" s="52" t="str">
        <f>IF(AND('Mapa final'!$AB$20="Muy Baja",'Mapa final'!$AD$20="Catastrófico"),CONCATENATE("R2C",'Mapa final'!$R$20),"")</f>
        <v/>
      </c>
      <c r="AL47" s="52" t="str">
        <f>IF(AND('Mapa final'!$AB$21="Muy Baja",'Mapa final'!$AD$21="Catastrófico"),CONCATENATE("R2C",'Mapa final'!$R$21),"")</f>
        <v/>
      </c>
      <c r="AM47" s="53" t="str">
        <f>IF(AND('Mapa final'!$AB$22="Muy Baja",'Mapa final'!$AD$22="Catastrófico"),CONCATENATE("R2C",'Mapa final'!$R$22),"")</f>
        <v/>
      </c>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row>
    <row r="48" spans="1:80" ht="15" customHeight="1" x14ac:dyDescent="0.25">
      <c r="A48" s="79"/>
      <c r="B48" s="310"/>
      <c r="C48" s="310"/>
      <c r="D48" s="311"/>
      <c r="E48" s="407"/>
      <c r="F48" s="408"/>
      <c r="G48" s="408"/>
      <c r="H48" s="408"/>
      <c r="I48" s="424"/>
      <c r="J48" s="72" t="str">
        <f>IF(AND('Mapa final'!$AB$23="Muy Baja",'Mapa final'!$AD$23="Leve"),CONCATENATE("R3C",'Mapa final'!$R$23),"")</f>
        <v>R3C1</v>
      </c>
      <c r="K48" s="73" t="str">
        <f>IF(AND('Mapa final'!$AB$24="Muy Baja",'Mapa final'!$AD$24="Leve"),CONCATENATE("R3C",'Mapa final'!$R$24),"")</f>
        <v/>
      </c>
      <c r="L48" s="73" t="str">
        <f>IF(AND('Mapa final'!$AB$25="Muy Baja",'Mapa final'!$AD$25="Leve"),CONCATENATE("R3C",'Mapa final'!$R$25),"")</f>
        <v/>
      </c>
      <c r="M48" s="73" t="str">
        <f>IF(AND('Mapa final'!$AB$26="Muy Baja",'Mapa final'!$AD$26="Leve"),CONCATENATE("R3C",'Mapa final'!$R$26),"")</f>
        <v/>
      </c>
      <c r="N48" s="73" t="str">
        <f>IF(AND('Mapa final'!$AB$27="Muy Baja",'Mapa final'!$AD$27="Leve"),CONCATENATE("R3C",'Mapa final'!$R$27),"")</f>
        <v/>
      </c>
      <c r="O48" s="74" t="str">
        <f>IF(AND('Mapa final'!$AB$28="Muy Baja",'Mapa final'!$AD$28="Leve"),CONCATENATE("R3C",'Mapa final'!$R$28),"")</f>
        <v/>
      </c>
      <c r="P48" s="72" t="str">
        <f>IF(AND('Mapa final'!$AB$23="Muy Baja",'Mapa final'!$AD$23="Menor"),CONCATENATE("R3C",'Mapa final'!$R$23),"")</f>
        <v/>
      </c>
      <c r="Q48" s="73" t="str">
        <f>IF(AND('Mapa final'!$AB$24="Muy Baja",'Mapa final'!$AD$24="Menor"),CONCATENATE("R3C",'Mapa final'!$R$24),"")</f>
        <v/>
      </c>
      <c r="R48" s="73" t="str">
        <f>IF(AND('Mapa final'!$AB$25="Muy Baja",'Mapa final'!$AD$25="Menor"),CONCATENATE("R3C",'Mapa final'!$R$25),"")</f>
        <v/>
      </c>
      <c r="S48" s="73" t="str">
        <f>IF(AND('Mapa final'!$AB$26="Muy Baja",'Mapa final'!$AD$26="Menor"),CONCATENATE("R3C",'Mapa final'!$R$26),"")</f>
        <v/>
      </c>
      <c r="T48" s="73" t="str">
        <f>IF(AND('Mapa final'!$AB$27="Muy Baja",'Mapa final'!$AD$27="Menor"),CONCATENATE("R3C",'Mapa final'!$R$27),"")</f>
        <v/>
      </c>
      <c r="U48" s="74" t="str">
        <f>IF(AND('Mapa final'!$AB$28="Muy Baja",'Mapa final'!$AD$28="Menor"),CONCATENATE("R3C",'Mapa final'!$R$28),"")</f>
        <v/>
      </c>
      <c r="V48" s="63" t="str">
        <f>IF(AND('Mapa final'!$AB$23="Muy Baja",'Mapa final'!$AD$23="Moderado"),CONCATENATE("R3C",'Mapa final'!$R$23),"")</f>
        <v/>
      </c>
      <c r="W48" s="64" t="str">
        <f>IF(AND('Mapa final'!$AB$24="Muy Baja",'Mapa final'!$AD$24="Moderado"),CONCATENATE("R3C",'Mapa final'!$R$24),"")</f>
        <v/>
      </c>
      <c r="X48" s="64" t="str">
        <f>IF(AND('Mapa final'!$AB$25="Muy Baja",'Mapa final'!$AD$25="Moderado"),CONCATENATE("R3C",'Mapa final'!$R$25),"")</f>
        <v/>
      </c>
      <c r="Y48" s="64" t="str">
        <f>IF(AND('Mapa final'!$AB$26="Muy Baja",'Mapa final'!$AD$26="Moderado"),CONCATENATE("R3C",'Mapa final'!$R$26),"")</f>
        <v/>
      </c>
      <c r="Z48" s="64" t="str">
        <f>IF(AND('Mapa final'!$AB$27="Muy Baja",'Mapa final'!$AD$27="Moderado"),CONCATENATE("R3C",'Mapa final'!$R$27),"")</f>
        <v/>
      </c>
      <c r="AA48" s="65" t="str">
        <f>IF(AND('Mapa final'!$AB$28="Muy Baja",'Mapa final'!$AD$28="Moderado"),CONCATENATE("R3C",'Mapa final'!$R$28),"")</f>
        <v/>
      </c>
      <c r="AB48" s="48" t="str">
        <f>IF(AND('Mapa final'!$AB$23="Muy Baja",'Mapa final'!$AD$23="Mayor"),CONCATENATE("R3C",'Mapa final'!$R$23),"")</f>
        <v/>
      </c>
      <c r="AC48" s="49" t="str">
        <f>IF(AND('Mapa final'!$AB$24="Muy Baja",'Mapa final'!$AD$24="Mayor"),CONCATENATE("R3C",'Mapa final'!$R$24),"")</f>
        <v/>
      </c>
      <c r="AD48" s="49" t="str">
        <f>IF(AND('Mapa final'!$AB$25="Muy Baja",'Mapa final'!$AD$25="Mayor"),CONCATENATE("R3C",'Mapa final'!$R$25),"")</f>
        <v/>
      </c>
      <c r="AE48" s="49" t="str">
        <f>IF(AND('Mapa final'!$AB$26="Muy Baja",'Mapa final'!$AD$26="Mayor"),CONCATENATE("R3C",'Mapa final'!$R$26),"")</f>
        <v/>
      </c>
      <c r="AF48" s="49" t="str">
        <f>IF(AND('Mapa final'!$AB$27="Muy Baja",'Mapa final'!$AD$27="Mayor"),CONCATENATE("R3C",'Mapa final'!$R$27),"")</f>
        <v/>
      </c>
      <c r="AG48" s="50" t="str">
        <f>IF(AND('Mapa final'!$AB$28="Muy Baja",'Mapa final'!$AD$28="Mayor"),CONCATENATE("R3C",'Mapa final'!$R$28),"")</f>
        <v/>
      </c>
      <c r="AH48" s="51" t="str">
        <f>IF(AND('Mapa final'!$AB$23="Muy Baja",'Mapa final'!$AD$23="Catastrófico"),CONCATENATE("R3C",'Mapa final'!$R$23),"")</f>
        <v/>
      </c>
      <c r="AI48" s="52" t="str">
        <f>IF(AND('Mapa final'!$AB$24="Muy Baja",'Mapa final'!$AD$24="Catastrófico"),CONCATENATE("R3C",'Mapa final'!$R$24),"")</f>
        <v/>
      </c>
      <c r="AJ48" s="52" t="str">
        <f>IF(AND('Mapa final'!$AB$25="Muy Baja",'Mapa final'!$AD$25="Catastrófico"),CONCATENATE("R3C",'Mapa final'!$R$25),"")</f>
        <v/>
      </c>
      <c r="AK48" s="52" t="str">
        <f>IF(AND('Mapa final'!$AB$26="Muy Baja",'Mapa final'!$AD$26="Catastrófico"),CONCATENATE("R3C",'Mapa final'!$R$26),"")</f>
        <v/>
      </c>
      <c r="AL48" s="52" t="str">
        <f>IF(AND('Mapa final'!$AB$27="Muy Baja",'Mapa final'!$AD$27="Catastrófico"),CONCATENATE("R3C",'Mapa final'!$R$27),"")</f>
        <v/>
      </c>
      <c r="AM48" s="53" t="str">
        <f>IF(AND('Mapa final'!$AB$28="Muy Baja",'Mapa final'!$AD$28="Catastrófico"),CONCATENATE("R3C",'Mapa final'!$R$28),"")</f>
        <v/>
      </c>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row>
    <row r="49" spans="1:80" ht="15" customHeight="1" x14ac:dyDescent="0.25">
      <c r="A49" s="79"/>
      <c r="B49" s="310"/>
      <c r="C49" s="310"/>
      <c r="D49" s="311"/>
      <c r="E49" s="409"/>
      <c r="F49" s="408"/>
      <c r="G49" s="408"/>
      <c r="H49" s="408"/>
      <c r="I49" s="424"/>
      <c r="J49" s="72" t="str">
        <f>IF(AND('Mapa final'!$AB$29="Muy Baja",'Mapa final'!$AD$29="Leve"),CONCATENATE("R4C",'Mapa final'!$R$29),"")</f>
        <v/>
      </c>
      <c r="K49" s="73" t="str">
        <f>IF(AND('Mapa final'!$AB$30="Muy Baja",'Mapa final'!$AD$30="Leve"),CONCATENATE("R4C",'Mapa final'!$R$30),"")</f>
        <v/>
      </c>
      <c r="L49" s="73" t="str">
        <f>IF(AND('Mapa final'!$AB$31="Muy Baja",'Mapa final'!$AD$31="Leve"),CONCATENATE("R4C",'Mapa final'!$R$31),"")</f>
        <v/>
      </c>
      <c r="M49" s="73" t="str">
        <f>IF(AND('Mapa final'!$AB$32="Muy Baja",'Mapa final'!$AD$32="Leve"),CONCATENATE("R4C",'Mapa final'!$R$32),"")</f>
        <v/>
      </c>
      <c r="N49" s="73" t="str">
        <f>IF(AND('Mapa final'!$AB$33="Muy Baja",'Mapa final'!$AD$33="Leve"),CONCATENATE("R4C",'Mapa final'!$R$33),"")</f>
        <v/>
      </c>
      <c r="O49" s="74" t="str">
        <f>IF(AND('Mapa final'!$AB$34="Muy Baja",'Mapa final'!$AD$34="Leve"),CONCATENATE("R4C",'Mapa final'!$R$34),"")</f>
        <v/>
      </c>
      <c r="P49" s="72" t="str">
        <f>IF(AND('Mapa final'!$AB$29="Muy Baja",'Mapa final'!$AD$29="Menor"),CONCATENATE("R4C",'Mapa final'!$R$29),"")</f>
        <v/>
      </c>
      <c r="Q49" s="73" t="str">
        <f>IF(AND('Mapa final'!$AB$30="Muy Baja",'Mapa final'!$AD$30="Menor"),CONCATENATE("R4C",'Mapa final'!$R$30),"")</f>
        <v/>
      </c>
      <c r="R49" s="73" t="str">
        <f>IF(AND('Mapa final'!$AB$31="Muy Baja",'Mapa final'!$AD$31="Menor"),CONCATENATE("R4C",'Mapa final'!$R$31),"")</f>
        <v/>
      </c>
      <c r="S49" s="73" t="str">
        <f>IF(AND('Mapa final'!$AB$32="Muy Baja",'Mapa final'!$AD$32="Menor"),CONCATENATE("R4C",'Mapa final'!$R$32),"")</f>
        <v/>
      </c>
      <c r="T49" s="73" t="str">
        <f>IF(AND('Mapa final'!$AB$33="Muy Baja",'Mapa final'!$AD$33="Menor"),CONCATENATE("R4C",'Mapa final'!$R$33),"")</f>
        <v/>
      </c>
      <c r="U49" s="74" t="str">
        <f>IF(AND('Mapa final'!$AB$34="Muy Baja",'Mapa final'!$AD$34="Menor"),CONCATENATE("R4C",'Mapa final'!$R$34),"")</f>
        <v/>
      </c>
      <c r="V49" s="63" t="str">
        <f>IF(AND('Mapa final'!$AB$29="Muy Baja",'Mapa final'!$AD$29="Moderado"),CONCATENATE("R4C",'Mapa final'!$R$29),"")</f>
        <v/>
      </c>
      <c r="W49" s="64" t="str">
        <f>IF(AND('Mapa final'!$AB$30="Muy Baja",'Mapa final'!$AD$30="Moderado"),CONCATENATE("R4C",'Mapa final'!$R$30),"")</f>
        <v/>
      </c>
      <c r="X49" s="64" t="str">
        <f>IF(AND('Mapa final'!$AB$31="Muy Baja",'Mapa final'!$AD$31="Moderado"),CONCATENATE("R4C",'Mapa final'!$R$31),"")</f>
        <v/>
      </c>
      <c r="Y49" s="64" t="str">
        <f>IF(AND('Mapa final'!$AB$32="Muy Baja",'Mapa final'!$AD$32="Moderado"),CONCATENATE("R4C",'Mapa final'!$R$32),"")</f>
        <v/>
      </c>
      <c r="Z49" s="64" t="str">
        <f>IF(AND('Mapa final'!$AB$33="Muy Baja",'Mapa final'!$AD$33="Moderado"),CONCATENATE("R4C",'Mapa final'!$R$33),"")</f>
        <v/>
      </c>
      <c r="AA49" s="65" t="str">
        <f>IF(AND('Mapa final'!$AB$34="Muy Baja",'Mapa final'!$AD$34="Moderado"),CONCATENATE("R4C",'Mapa final'!$R$34),"")</f>
        <v/>
      </c>
      <c r="AB49" s="48" t="str">
        <f>IF(AND('Mapa final'!$AB$29="Muy Baja",'Mapa final'!$AD$29="Mayor"),CONCATENATE("R4C",'Mapa final'!$R$29),"")</f>
        <v/>
      </c>
      <c r="AC49" s="49" t="str">
        <f>IF(AND('Mapa final'!$AB$30="Muy Baja",'Mapa final'!$AD$30="Mayor"),CONCATENATE("R4C",'Mapa final'!$R$30),"")</f>
        <v/>
      </c>
      <c r="AD49" s="49" t="str">
        <f>IF(AND('Mapa final'!$AB$31="Muy Baja",'Mapa final'!$AD$31="Mayor"),CONCATENATE("R4C",'Mapa final'!$R$31),"")</f>
        <v/>
      </c>
      <c r="AE49" s="49" t="str">
        <f>IF(AND('Mapa final'!$AB$32="Muy Baja",'Mapa final'!$AD$32="Mayor"),CONCATENATE("R4C",'Mapa final'!$R$32),"")</f>
        <v/>
      </c>
      <c r="AF49" s="49" t="str">
        <f>IF(AND('Mapa final'!$AB$33="Muy Baja",'Mapa final'!$AD$33="Mayor"),CONCATENATE("R4C",'Mapa final'!$R$33),"")</f>
        <v/>
      </c>
      <c r="AG49" s="50" t="str">
        <f>IF(AND('Mapa final'!$AB$34="Muy Baja",'Mapa final'!$AD$34="Mayor"),CONCATENATE("R4C",'Mapa final'!$R$34),"")</f>
        <v/>
      </c>
      <c r="AH49" s="51" t="str">
        <f>IF(AND('Mapa final'!$AB$29="Muy Baja",'Mapa final'!$AD$29="Catastrófico"),CONCATENATE("R4C",'Mapa final'!$R$29),"")</f>
        <v/>
      </c>
      <c r="AI49" s="52" t="str">
        <f>IF(AND('Mapa final'!$AB$30="Muy Baja",'Mapa final'!$AD$30="Catastrófico"),CONCATENATE("R4C",'Mapa final'!$R$30),"")</f>
        <v/>
      </c>
      <c r="AJ49" s="52" t="str">
        <f>IF(AND('Mapa final'!$AB$31="Muy Baja",'Mapa final'!$AD$31="Catastrófico"),CONCATENATE("R4C",'Mapa final'!$R$31),"")</f>
        <v/>
      </c>
      <c r="AK49" s="52" t="str">
        <f>IF(AND('Mapa final'!$AB$32="Muy Baja",'Mapa final'!$AD$32="Catastrófico"),CONCATENATE("R4C",'Mapa final'!$R$32),"")</f>
        <v/>
      </c>
      <c r="AL49" s="52" t="str">
        <f>IF(AND('Mapa final'!$AB$33="Muy Baja",'Mapa final'!$AD$33="Catastrófico"),CONCATENATE("R4C",'Mapa final'!$R$33),"")</f>
        <v/>
      </c>
      <c r="AM49" s="53" t="str">
        <f>IF(AND('Mapa final'!$AB$34="Muy Baja",'Mapa final'!$AD$34="Catastrófico"),CONCATENATE("R4C",'Mapa final'!$R$34),"")</f>
        <v/>
      </c>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row>
    <row r="50" spans="1:80" ht="15" customHeight="1" x14ac:dyDescent="0.25">
      <c r="A50" s="79"/>
      <c r="B50" s="310"/>
      <c r="C50" s="310"/>
      <c r="D50" s="311"/>
      <c r="E50" s="409"/>
      <c r="F50" s="408"/>
      <c r="G50" s="408"/>
      <c r="H50" s="408"/>
      <c r="I50" s="424"/>
      <c r="J50" s="72" t="str">
        <f>IF(AND('Mapa final'!$AB$35="Muy Baja",'Mapa final'!$AD$35="Leve"),CONCATENATE("R5C",'Mapa final'!$R$35),"")</f>
        <v/>
      </c>
      <c r="K50" s="73" t="str">
        <f>IF(AND('Mapa final'!$AB$36="Muy Baja",'Mapa final'!$AD$36="Leve"),CONCATENATE("R5C",'Mapa final'!$R$36),"")</f>
        <v/>
      </c>
      <c r="L50" s="73" t="str">
        <f>IF(AND('Mapa final'!$AB$37="Muy Baja",'Mapa final'!$AD$37="Leve"),CONCATENATE("R5C",'Mapa final'!$R$37),"")</f>
        <v/>
      </c>
      <c r="M50" s="73" t="str">
        <f>IF(AND('Mapa final'!$AB$38="Muy Baja",'Mapa final'!$AD$38="Leve"),CONCATENATE("R5C",'Mapa final'!$R$38),"")</f>
        <v/>
      </c>
      <c r="N50" s="73" t="str">
        <f>IF(AND('Mapa final'!$AB$39="Muy Baja",'Mapa final'!$AD$39="Leve"),CONCATENATE("R5C",'Mapa final'!$R$39),"")</f>
        <v/>
      </c>
      <c r="O50" s="74" t="str">
        <f>IF(AND('Mapa final'!$AB$40="Muy Baja",'Mapa final'!$AD$40="Leve"),CONCATENATE("R5C",'Mapa final'!$R$40),"")</f>
        <v/>
      </c>
      <c r="P50" s="72" t="str">
        <f>IF(AND('Mapa final'!$AB$35="Muy Baja",'Mapa final'!$AD$35="Menor"),CONCATENATE("R5C",'Mapa final'!$R$35),"")</f>
        <v/>
      </c>
      <c r="Q50" s="73" t="str">
        <f>IF(AND('Mapa final'!$AB$36="Muy Baja",'Mapa final'!$AD$36="Menor"),CONCATENATE("R5C",'Mapa final'!$R$36),"")</f>
        <v/>
      </c>
      <c r="R50" s="73" t="str">
        <f>IF(AND('Mapa final'!$AB$37="Muy Baja",'Mapa final'!$AD$37="Menor"),CONCATENATE("R5C",'Mapa final'!$R$37),"")</f>
        <v/>
      </c>
      <c r="S50" s="73" t="str">
        <f>IF(AND('Mapa final'!$AB$38="Muy Baja",'Mapa final'!$AD$38="Menor"),CONCATENATE("R5C",'Mapa final'!$R$38),"")</f>
        <v/>
      </c>
      <c r="T50" s="73" t="str">
        <f>IF(AND('Mapa final'!$AB$39="Muy Baja",'Mapa final'!$AD$39="Menor"),CONCATENATE("R5C",'Mapa final'!$R$39),"")</f>
        <v/>
      </c>
      <c r="U50" s="74" t="str">
        <f>IF(AND('Mapa final'!$AB$40="Muy Baja",'Mapa final'!$AD$40="Menor"),CONCATENATE("R5C",'Mapa final'!$R$40),"")</f>
        <v/>
      </c>
      <c r="V50" s="63" t="str">
        <f>IF(AND('Mapa final'!$AB$35="Muy Baja",'Mapa final'!$AD$35="Moderado"),CONCATENATE("R5C",'Mapa final'!$R$35),"")</f>
        <v/>
      </c>
      <c r="W50" s="64" t="str">
        <f>IF(AND('Mapa final'!$AB$36="Muy Baja",'Mapa final'!$AD$36="Moderado"),CONCATENATE("R5C",'Mapa final'!$R$36),"")</f>
        <v/>
      </c>
      <c r="X50" s="64" t="str">
        <f>IF(AND('Mapa final'!$AB$37="Muy Baja",'Mapa final'!$AD$37="Moderado"),CONCATENATE("R5C",'Mapa final'!$R$37),"")</f>
        <v/>
      </c>
      <c r="Y50" s="64" t="str">
        <f>IF(AND('Mapa final'!$AB$38="Muy Baja",'Mapa final'!$AD$38="Moderado"),CONCATENATE("R5C",'Mapa final'!$R$38),"")</f>
        <v/>
      </c>
      <c r="Z50" s="64" t="str">
        <f>IF(AND('Mapa final'!$AB$39="Muy Baja",'Mapa final'!$AD$39="Moderado"),CONCATENATE("R5C",'Mapa final'!$R$39),"")</f>
        <v/>
      </c>
      <c r="AA50" s="65" t="str">
        <f>IF(AND('Mapa final'!$AB$40="Muy Baja",'Mapa final'!$AD$40="Moderado"),CONCATENATE("R5C",'Mapa final'!$R$40),"")</f>
        <v/>
      </c>
      <c r="AB50" s="48" t="str">
        <f>IF(AND('Mapa final'!$AB$35="Muy Baja",'Mapa final'!$AD$35="Mayor"),CONCATENATE("R5C",'Mapa final'!$R$35),"")</f>
        <v/>
      </c>
      <c r="AC50" s="49" t="str">
        <f>IF(AND('Mapa final'!$AB$36="Muy Baja",'Mapa final'!$AD$36="Mayor"),CONCATENATE("R5C",'Mapa final'!$R$36),"")</f>
        <v/>
      </c>
      <c r="AD50" s="49" t="str">
        <f>IF(AND('Mapa final'!$AB$37="Muy Baja",'Mapa final'!$AD$37="Mayor"),CONCATENATE("R5C",'Mapa final'!$R$37),"")</f>
        <v/>
      </c>
      <c r="AE50" s="49" t="str">
        <f>IF(AND('Mapa final'!$AB$38="Muy Baja",'Mapa final'!$AD$38="Mayor"),CONCATENATE("R5C",'Mapa final'!$R$38),"")</f>
        <v/>
      </c>
      <c r="AF50" s="49" t="str">
        <f>IF(AND('Mapa final'!$AB$39="Muy Baja",'Mapa final'!$AD$39="Mayor"),CONCATENATE("R5C",'Mapa final'!$R$39),"")</f>
        <v/>
      </c>
      <c r="AG50" s="50" t="str">
        <f>IF(AND('Mapa final'!$AB$40="Muy Baja",'Mapa final'!$AD$40="Mayor"),CONCATENATE("R5C",'Mapa final'!$R$40),"")</f>
        <v/>
      </c>
      <c r="AH50" s="51" t="str">
        <f>IF(AND('Mapa final'!$AB$35="Muy Baja",'Mapa final'!$AD$35="Catastrófico"),CONCATENATE("R5C",'Mapa final'!$R$35),"")</f>
        <v/>
      </c>
      <c r="AI50" s="52" t="str">
        <f>IF(AND('Mapa final'!$AB$36="Muy Baja",'Mapa final'!$AD$36="Catastrófico"),CONCATENATE("R5C",'Mapa final'!$R$36),"")</f>
        <v/>
      </c>
      <c r="AJ50" s="52" t="str">
        <f>IF(AND('Mapa final'!$AB$37="Muy Baja",'Mapa final'!$AD$37="Catastrófico"),CONCATENATE("R5C",'Mapa final'!$R$37),"")</f>
        <v/>
      </c>
      <c r="AK50" s="52" t="str">
        <f>IF(AND('Mapa final'!$AB$38="Muy Baja",'Mapa final'!$AD$38="Catastrófico"),CONCATENATE("R5C",'Mapa final'!$R$38),"")</f>
        <v/>
      </c>
      <c r="AL50" s="52" t="str">
        <f>IF(AND('Mapa final'!$AB$39="Muy Baja",'Mapa final'!$AD$39="Catastrófico"),CONCATENATE("R5C",'Mapa final'!$R$39),"")</f>
        <v/>
      </c>
      <c r="AM50" s="53" t="str">
        <f>IF(AND('Mapa final'!$AB$40="Muy Baja",'Mapa final'!$AD$40="Catastrófico"),CONCATENATE("R5C",'Mapa final'!$R$40),"")</f>
        <v/>
      </c>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row>
    <row r="51" spans="1:80" ht="15" customHeight="1" x14ac:dyDescent="0.25">
      <c r="A51" s="79"/>
      <c r="B51" s="310"/>
      <c r="C51" s="310"/>
      <c r="D51" s="311"/>
      <c r="E51" s="409"/>
      <c r="F51" s="408"/>
      <c r="G51" s="408"/>
      <c r="H51" s="408"/>
      <c r="I51" s="424"/>
      <c r="J51" s="72" t="str">
        <f>IF(AND('Mapa final'!$AB$41="Muy Baja",'Mapa final'!$AD$41="Leve"),CONCATENATE("R6C",'Mapa final'!$R$41),"")</f>
        <v/>
      </c>
      <c r="K51" s="73" t="str">
        <f>IF(AND('Mapa final'!$AB$42="Muy Baja",'Mapa final'!$AD$42="Leve"),CONCATENATE("R6C",'Mapa final'!$R$42),"")</f>
        <v/>
      </c>
      <c r="L51" s="73" t="str">
        <f>IF(AND('Mapa final'!$AB$43="Muy Baja",'Mapa final'!$AD$43="Leve"),CONCATENATE("R6C",'Mapa final'!$R$43),"")</f>
        <v/>
      </c>
      <c r="M51" s="73" t="str">
        <f>IF(AND('Mapa final'!$AB$44="Muy Baja",'Mapa final'!$AD$44="Leve"),CONCATENATE("R6C",'Mapa final'!$R$44),"")</f>
        <v/>
      </c>
      <c r="N51" s="73" t="str">
        <f>IF(AND('Mapa final'!$AB$45="Muy Baja",'Mapa final'!$AD$45="Leve"),CONCATENATE("R6C",'Mapa final'!$R$45),"")</f>
        <v/>
      </c>
      <c r="O51" s="74" t="str">
        <f>IF(AND('Mapa final'!$AB$46="Muy Baja",'Mapa final'!$AD$46="Leve"),CONCATENATE("R6C",'Mapa final'!$R$46),"")</f>
        <v/>
      </c>
      <c r="P51" s="72" t="str">
        <f>IF(AND('Mapa final'!$AB$41="Muy Baja",'Mapa final'!$AD$41="Menor"),CONCATENATE("R6C",'Mapa final'!$R$41),"")</f>
        <v/>
      </c>
      <c r="Q51" s="73" t="str">
        <f>IF(AND('Mapa final'!$AB$42="Muy Baja",'Mapa final'!$AD$42="Menor"),CONCATENATE("R6C",'Mapa final'!$R$42),"")</f>
        <v/>
      </c>
      <c r="R51" s="73" t="str">
        <f>IF(AND('Mapa final'!$AB$43="Muy Baja",'Mapa final'!$AD$43="Menor"),CONCATENATE("R6C",'Mapa final'!$R$43),"")</f>
        <v/>
      </c>
      <c r="S51" s="73" t="str">
        <f>IF(AND('Mapa final'!$AB$44="Muy Baja",'Mapa final'!$AD$44="Menor"),CONCATENATE("R6C",'Mapa final'!$R$44),"")</f>
        <v/>
      </c>
      <c r="T51" s="73" t="str">
        <f>IF(AND('Mapa final'!$AB$45="Muy Baja",'Mapa final'!$AD$45="Menor"),CONCATENATE("R6C",'Mapa final'!$R$45),"")</f>
        <v/>
      </c>
      <c r="U51" s="74" t="str">
        <f>IF(AND('Mapa final'!$AB$46="Muy Baja",'Mapa final'!$AD$46="Menor"),CONCATENATE("R6C",'Mapa final'!$R$46),"")</f>
        <v/>
      </c>
      <c r="V51" s="63" t="str">
        <f>IF(AND('Mapa final'!$AB$41="Muy Baja",'Mapa final'!$AD$41="Moderado"),CONCATENATE("R6C",'Mapa final'!$R$41),"")</f>
        <v/>
      </c>
      <c r="W51" s="64" t="str">
        <f>IF(AND('Mapa final'!$AB$42="Muy Baja",'Mapa final'!$AD$42="Moderado"),CONCATENATE("R6C",'Mapa final'!$R$42),"")</f>
        <v/>
      </c>
      <c r="X51" s="64" t="str">
        <f>IF(AND('Mapa final'!$AB$43="Muy Baja",'Mapa final'!$AD$43="Moderado"),CONCATENATE("R6C",'Mapa final'!$R$43),"")</f>
        <v/>
      </c>
      <c r="Y51" s="64" t="str">
        <f>IF(AND('Mapa final'!$AB$44="Muy Baja",'Mapa final'!$AD$44="Moderado"),CONCATENATE("R6C",'Mapa final'!$R$44),"")</f>
        <v/>
      </c>
      <c r="Z51" s="64" t="str">
        <f>IF(AND('Mapa final'!$AB$45="Muy Baja",'Mapa final'!$AD$45="Moderado"),CONCATENATE("R6C",'Mapa final'!$R$45),"")</f>
        <v/>
      </c>
      <c r="AA51" s="65" t="str">
        <f>IF(AND('Mapa final'!$AB$46="Muy Baja",'Mapa final'!$AD$46="Moderado"),CONCATENATE("R6C",'Mapa final'!$R$46),"")</f>
        <v/>
      </c>
      <c r="AB51" s="48" t="str">
        <f>IF(AND('Mapa final'!$AB$41="Muy Baja",'Mapa final'!$AD$41="Mayor"),CONCATENATE("R6C",'Mapa final'!$R$41),"")</f>
        <v/>
      </c>
      <c r="AC51" s="49" t="str">
        <f>IF(AND('Mapa final'!$AB$42="Muy Baja",'Mapa final'!$AD$42="Mayor"),CONCATENATE("R6C",'Mapa final'!$R$42),"")</f>
        <v/>
      </c>
      <c r="AD51" s="49" t="str">
        <f>IF(AND('Mapa final'!$AB$43="Muy Baja",'Mapa final'!$AD$43="Mayor"),CONCATENATE("R6C",'Mapa final'!$R$43),"")</f>
        <v/>
      </c>
      <c r="AE51" s="49" t="str">
        <f>IF(AND('Mapa final'!$AB$44="Muy Baja",'Mapa final'!$AD$44="Mayor"),CONCATENATE("R6C",'Mapa final'!$R$44),"")</f>
        <v/>
      </c>
      <c r="AF51" s="49" t="str">
        <f>IF(AND('Mapa final'!$AB$45="Muy Baja",'Mapa final'!$AD$45="Mayor"),CONCATENATE("R6C",'Mapa final'!$R$45),"")</f>
        <v/>
      </c>
      <c r="AG51" s="50" t="str">
        <f>IF(AND('Mapa final'!$AB$46="Muy Baja",'Mapa final'!$AD$46="Mayor"),CONCATENATE("R6C",'Mapa final'!$R$46),"")</f>
        <v/>
      </c>
      <c r="AH51" s="51" t="str">
        <f>IF(AND('Mapa final'!$AB$41="Muy Baja",'Mapa final'!$AD$41="Catastrófico"),CONCATENATE("R6C",'Mapa final'!$R$41),"")</f>
        <v/>
      </c>
      <c r="AI51" s="52" t="str">
        <f>IF(AND('Mapa final'!$AB$42="Muy Baja",'Mapa final'!$AD$42="Catastrófico"),CONCATENATE("R6C",'Mapa final'!$R$42),"")</f>
        <v/>
      </c>
      <c r="AJ51" s="52" t="str">
        <f>IF(AND('Mapa final'!$AB$43="Muy Baja",'Mapa final'!$AD$43="Catastrófico"),CONCATENATE("R6C",'Mapa final'!$R$43),"")</f>
        <v/>
      </c>
      <c r="AK51" s="52" t="str">
        <f>IF(AND('Mapa final'!$AB$44="Muy Baja",'Mapa final'!$AD$44="Catastrófico"),CONCATENATE("R6C",'Mapa final'!$R$44),"")</f>
        <v/>
      </c>
      <c r="AL51" s="52" t="str">
        <f>IF(AND('Mapa final'!$AB$45="Muy Baja",'Mapa final'!$AD$45="Catastrófico"),CONCATENATE("R6C",'Mapa final'!$R$45),"")</f>
        <v/>
      </c>
      <c r="AM51" s="53" t="str">
        <f>IF(AND('Mapa final'!$AB$46="Muy Baja",'Mapa final'!$AD$46="Catastrófico"),CONCATENATE("R6C",'Mapa final'!$R$46),"")</f>
        <v/>
      </c>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row>
    <row r="52" spans="1:80" ht="15" customHeight="1" x14ac:dyDescent="0.25">
      <c r="A52" s="79"/>
      <c r="B52" s="310"/>
      <c r="C52" s="310"/>
      <c r="D52" s="311"/>
      <c r="E52" s="409"/>
      <c r="F52" s="408"/>
      <c r="G52" s="408"/>
      <c r="H52" s="408"/>
      <c r="I52" s="424"/>
      <c r="J52" s="72" t="str">
        <f>IF(AND('Mapa final'!$AB$47="Muy Baja",'Mapa final'!$AD$47="Leve"),CONCATENATE("R7C",'Mapa final'!$R$47),"")</f>
        <v/>
      </c>
      <c r="K52" s="73" t="str">
        <f>IF(AND('Mapa final'!$AB$48="Muy Baja",'Mapa final'!$AD$48="Leve"),CONCATENATE("R7C",'Mapa final'!$R$48),"")</f>
        <v/>
      </c>
      <c r="L52" s="73" t="str">
        <f>IF(AND('Mapa final'!$AB$49="Muy Baja",'Mapa final'!$AD$49="Leve"),CONCATENATE("R7C",'Mapa final'!$R$49),"")</f>
        <v/>
      </c>
      <c r="M52" s="73" t="str">
        <f>IF(AND('Mapa final'!$AB$50="Muy Baja",'Mapa final'!$AD$50="Leve"),CONCATENATE("R7C",'Mapa final'!$R$50),"")</f>
        <v/>
      </c>
      <c r="N52" s="73" t="str">
        <f>IF(AND('Mapa final'!$AB$51="Muy Baja",'Mapa final'!$AD$51="Leve"),CONCATENATE("R7C",'Mapa final'!$R$51),"")</f>
        <v/>
      </c>
      <c r="O52" s="74" t="str">
        <f>IF(AND('Mapa final'!$AB$52="Muy Baja",'Mapa final'!$AD$52="Leve"),CONCATENATE("R7C",'Mapa final'!$R$52),"")</f>
        <v/>
      </c>
      <c r="P52" s="72" t="str">
        <f>IF(AND('Mapa final'!$AB$47="Muy Baja",'Mapa final'!$AD$47="Menor"),CONCATENATE("R7C",'Mapa final'!$R$47),"")</f>
        <v/>
      </c>
      <c r="Q52" s="73" t="str">
        <f>IF(AND('Mapa final'!$AB$48="Muy Baja",'Mapa final'!$AD$48="Menor"),CONCATENATE("R7C",'Mapa final'!$R$48),"")</f>
        <v/>
      </c>
      <c r="R52" s="73" t="str">
        <f>IF(AND('Mapa final'!$AB$49="Muy Baja",'Mapa final'!$AD$49="Menor"),CONCATENATE("R7C",'Mapa final'!$R$49),"")</f>
        <v/>
      </c>
      <c r="S52" s="73" t="str">
        <f>IF(AND('Mapa final'!$AB$50="Muy Baja",'Mapa final'!$AD$50="Menor"),CONCATENATE("R7C",'Mapa final'!$R$50),"")</f>
        <v/>
      </c>
      <c r="T52" s="73" t="str">
        <f>IF(AND('Mapa final'!$AB$51="Muy Baja",'Mapa final'!$AD$51="Menor"),CONCATENATE("R7C",'Mapa final'!$R$51),"")</f>
        <v/>
      </c>
      <c r="U52" s="74" t="str">
        <f>IF(AND('Mapa final'!$AB$52="Muy Baja",'Mapa final'!$AD$52="Menor"),CONCATENATE("R7C",'Mapa final'!$R$52),"")</f>
        <v/>
      </c>
      <c r="V52" s="63" t="str">
        <f>IF(AND('Mapa final'!$AB$47="Muy Baja",'Mapa final'!$AD$47="Moderado"),CONCATENATE("R7C",'Mapa final'!$R$47),"")</f>
        <v/>
      </c>
      <c r="W52" s="64" t="str">
        <f>IF(AND('Mapa final'!$AB$48="Muy Baja",'Mapa final'!$AD$48="Moderado"),CONCATENATE("R7C",'Mapa final'!$R$48),"")</f>
        <v/>
      </c>
      <c r="X52" s="64" t="str">
        <f>IF(AND('Mapa final'!$AB$49="Muy Baja",'Mapa final'!$AD$49="Moderado"),CONCATENATE("R7C",'Mapa final'!$R$49),"")</f>
        <v/>
      </c>
      <c r="Y52" s="64" t="str">
        <f>IF(AND('Mapa final'!$AB$50="Muy Baja",'Mapa final'!$AD$50="Moderado"),CONCATENATE("R7C",'Mapa final'!$R$50),"")</f>
        <v/>
      </c>
      <c r="Z52" s="64" t="str">
        <f>IF(AND('Mapa final'!$AB$51="Muy Baja",'Mapa final'!$AD$51="Moderado"),CONCATENATE("R7C",'Mapa final'!$R$51),"")</f>
        <v/>
      </c>
      <c r="AA52" s="65" t="str">
        <f>IF(AND('Mapa final'!$AB$52="Muy Baja",'Mapa final'!$AD$52="Moderado"),CONCATENATE("R7C",'Mapa final'!$R$52),"")</f>
        <v/>
      </c>
      <c r="AB52" s="48" t="str">
        <f>IF(AND('Mapa final'!$AB$47="Muy Baja",'Mapa final'!$AD$47="Mayor"),CONCATENATE("R7C",'Mapa final'!$R$47),"")</f>
        <v/>
      </c>
      <c r="AC52" s="49" t="str">
        <f>IF(AND('Mapa final'!$AB$48="Muy Baja",'Mapa final'!$AD$48="Mayor"),CONCATENATE("R7C",'Mapa final'!$R$48),"")</f>
        <v/>
      </c>
      <c r="AD52" s="49" t="str">
        <f>IF(AND('Mapa final'!$AB$49="Muy Baja",'Mapa final'!$AD$49="Mayor"),CONCATENATE("R7C",'Mapa final'!$R$49),"")</f>
        <v/>
      </c>
      <c r="AE52" s="49" t="str">
        <f>IF(AND('Mapa final'!$AB$50="Muy Baja",'Mapa final'!$AD$50="Mayor"),CONCATENATE("R7C",'Mapa final'!$R$50),"")</f>
        <v/>
      </c>
      <c r="AF52" s="49" t="str">
        <f>IF(AND('Mapa final'!$AB$51="Muy Baja",'Mapa final'!$AD$51="Mayor"),CONCATENATE("R7C",'Mapa final'!$R$51),"")</f>
        <v/>
      </c>
      <c r="AG52" s="50" t="str">
        <f>IF(AND('Mapa final'!$AB$52="Muy Baja",'Mapa final'!$AD$52="Mayor"),CONCATENATE("R7C",'Mapa final'!$R$52),"")</f>
        <v/>
      </c>
      <c r="AH52" s="51" t="str">
        <f>IF(AND('Mapa final'!$AB$47="Muy Baja",'Mapa final'!$AD$47="Catastrófico"),CONCATENATE("R7C",'Mapa final'!$R$47),"")</f>
        <v/>
      </c>
      <c r="AI52" s="52" t="str">
        <f>IF(AND('Mapa final'!$AB$48="Muy Baja",'Mapa final'!$AD$48="Catastrófico"),CONCATENATE("R7C",'Mapa final'!$R$48),"")</f>
        <v/>
      </c>
      <c r="AJ52" s="52" t="str">
        <f>IF(AND('Mapa final'!$AB$49="Muy Baja",'Mapa final'!$AD$49="Catastrófico"),CONCATENATE("R7C",'Mapa final'!$R$49),"")</f>
        <v/>
      </c>
      <c r="AK52" s="52" t="str">
        <f>IF(AND('Mapa final'!$AB$50="Muy Baja",'Mapa final'!$AD$50="Catastrófico"),CONCATENATE("R7C",'Mapa final'!$R$50),"")</f>
        <v/>
      </c>
      <c r="AL52" s="52" t="str">
        <f>IF(AND('Mapa final'!$AB$51="Muy Baja",'Mapa final'!$AD$51="Catastrófico"),CONCATENATE("R7C",'Mapa final'!$R$51),"")</f>
        <v/>
      </c>
      <c r="AM52" s="53" t="str">
        <f>IF(AND('Mapa final'!$AB$52="Muy Baja",'Mapa final'!$AD$52="Catastrófico"),CONCATENATE("R7C",'Mapa final'!$R$52),"")</f>
        <v/>
      </c>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row>
    <row r="53" spans="1:80" ht="15" customHeight="1" x14ac:dyDescent="0.25">
      <c r="A53" s="79"/>
      <c r="B53" s="310"/>
      <c r="C53" s="310"/>
      <c r="D53" s="311"/>
      <c r="E53" s="409"/>
      <c r="F53" s="408"/>
      <c r="G53" s="408"/>
      <c r="H53" s="408"/>
      <c r="I53" s="424"/>
      <c r="J53" s="72" t="str">
        <f>IF(AND('Mapa final'!$AB$53="Muy Baja",'Mapa final'!$AD$53="Leve"),CONCATENATE("R8C",'Mapa final'!$R$53),"")</f>
        <v/>
      </c>
      <c r="K53" s="73" t="str">
        <f>IF(AND('Mapa final'!$AB$54="Muy Baja",'Mapa final'!$AD$54="Leve"),CONCATENATE("R8C",'Mapa final'!$R$54),"")</f>
        <v/>
      </c>
      <c r="L53" s="73" t="str">
        <f>IF(AND('Mapa final'!$AB$55="Muy Baja",'Mapa final'!$AD$55="Leve"),CONCATENATE("R8C",'Mapa final'!$R$55),"")</f>
        <v/>
      </c>
      <c r="M53" s="73" t="str">
        <f>IF(AND('Mapa final'!$AB$56="Muy Baja",'Mapa final'!$AD$56="Leve"),CONCATENATE("R8C",'Mapa final'!$R$56),"")</f>
        <v/>
      </c>
      <c r="N53" s="73" t="str">
        <f>IF(AND('Mapa final'!$AB$57="Muy Baja",'Mapa final'!$AD$57="Leve"),CONCATENATE("R8C",'Mapa final'!$R$57),"")</f>
        <v/>
      </c>
      <c r="O53" s="74" t="str">
        <f>IF(AND('Mapa final'!$AB$58="Muy Baja",'Mapa final'!$AD$58="Leve"),CONCATENATE("R8C",'Mapa final'!$R$58),"")</f>
        <v/>
      </c>
      <c r="P53" s="72" t="str">
        <f>IF(AND('Mapa final'!$AB$53="Muy Baja",'Mapa final'!$AD$53="Menor"),CONCATENATE("R8C",'Mapa final'!$R$53),"")</f>
        <v/>
      </c>
      <c r="Q53" s="73" t="str">
        <f>IF(AND('Mapa final'!$AB$54="Muy Baja",'Mapa final'!$AD$54="Menor"),CONCATENATE("R8C",'Mapa final'!$R$54),"")</f>
        <v/>
      </c>
      <c r="R53" s="73" t="str">
        <f>IF(AND('Mapa final'!$AB$55="Muy Baja",'Mapa final'!$AD$55="Menor"),CONCATENATE("R8C",'Mapa final'!$R$55),"")</f>
        <v/>
      </c>
      <c r="S53" s="73" t="str">
        <f>IF(AND('Mapa final'!$AB$56="Muy Baja",'Mapa final'!$AD$56="Menor"),CONCATENATE("R8C",'Mapa final'!$R$56),"")</f>
        <v/>
      </c>
      <c r="T53" s="73" t="str">
        <f>IF(AND('Mapa final'!$AB$57="Muy Baja",'Mapa final'!$AD$57="Menor"),CONCATENATE("R8C",'Mapa final'!$R$57),"")</f>
        <v/>
      </c>
      <c r="U53" s="74" t="str">
        <f>IF(AND('Mapa final'!$AB$58="Muy Baja",'Mapa final'!$AD$58="Menor"),CONCATENATE("R8C",'Mapa final'!$R$58),"")</f>
        <v/>
      </c>
      <c r="V53" s="63" t="str">
        <f>IF(AND('Mapa final'!$AB$53="Muy Baja",'Mapa final'!$AD$53="Moderado"),CONCATENATE("R8C",'Mapa final'!$R$53),"")</f>
        <v/>
      </c>
      <c r="W53" s="64" t="str">
        <f>IF(AND('Mapa final'!$AB$54="Muy Baja",'Mapa final'!$AD$54="Moderado"),CONCATENATE("R8C",'Mapa final'!$R$54),"")</f>
        <v/>
      </c>
      <c r="X53" s="64" t="str">
        <f>IF(AND('Mapa final'!$AB$55="Muy Baja",'Mapa final'!$AD$55="Moderado"),CONCATENATE("R8C",'Mapa final'!$R$55),"")</f>
        <v/>
      </c>
      <c r="Y53" s="64" t="str">
        <f>IF(AND('Mapa final'!$AB$56="Muy Baja",'Mapa final'!$AD$56="Moderado"),CONCATENATE("R8C",'Mapa final'!$R$56),"")</f>
        <v/>
      </c>
      <c r="Z53" s="64" t="str">
        <f>IF(AND('Mapa final'!$AB$57="Muy Baja",'Mapa final'!$AD$57="Moderado"),CONCATENATE("R8C",'Mapa final'!$R$57),"")</f>
        <v/>
      </c>
      <c r="AA53" s="65" t="str">
        <f>IF(AND('Mapa final'!$AB$58="Muy Baja",'Mapa final'!$AD$58="Moderado"),CONCATENATE("R8C",'Mapa final'!$R$58),"")</f>
        <v/>
      </c>
      <c r="AB53" s="48" t="str">
        <f>IF(AND('Mapa final'!$AB$53="Muy Baja",'Mapa final'!$AD$53="Mayor"),CONCATENATE("R8C",'Mapa final'!$R$53),"")</f>
        <v/>
      </c>
      <c r="AC53" s="49" t="str">
        <f>IF(AND('Mapa final'!$AB$54="Muy Baja",'Mapa final'!$AD$54="Mayor"),CONCATENATE("R8C",'Mapa final'!$R$54),"")</f>
        <v/>
      </c>
      <c r="AD53" s="49" t="str">
        <f>IF(AND('Mapa final'!$AB$55="Muy Baja",'Mapa final'!$AD$55="Mayor"),CONCATENATE("R8C",'Mapa final'!$R$55),"")</f>
        <v/>
      </c>
      <c r="AE53" s="49" t="str">
        <f>IF(AND('Mapa final'!$AB$56="Muy Baja",'Mapa final'!$AD$56="Mayor"),CONCATENATE("R8C",'Mapa final'!$R$56),"")</f>
        <v/>
      </c>
      <c r="AF53" s="49" t="str">
        <f>IF(AND('Mapa final'!$AB$57="Muy Baja",'Mapa final'!$AD$57="Mayor"),CONCATENATE("R8C",'Mapa final'!$R$57),"")</f>
        <v/>
      </c>
      <c r="AG53" s="50" t="str">
        <f>IF(AND('Mapa final'!$AB$58="Muy Baja",'Mapa final'!$AD$58="Mayor"),CONCATENATE("R8C",'Mapa final'!$R$58),"")</f>
        <v/>
      </c>
      <c r="AH53" s="51" t="str">
        <f>IF(AND('Mapa final'!$AB$53="Muy Baja",'Mapa final'!$AD$53="Catastrófico"),CONCATENATE("R8C",'Mapa final'!$R$53),"")</f>
        <v/>
      </c>
      <c r="AI53" s="52" t="str">
        <f>IF(AND('Mapa final'!$AB$54="Muy Baja",'Mapa final'!$AD$54="Catastrófico"),CONCATENATE("R8C",'Mapa final'!$R$54),"")</f>
        <v/>
      </c>
      <c r="AJ53" s="52" t="str">
        <f>IF(AND('Mapa final'!$AB$55="Muy Baja",'Mapa final'!$AD$55="Catastrófico"),CONCATENATE("R8C",'Mapa final'!$R$55),"")</f>
        <v/>
      </c>
      <c r="AK53" s="52" t="str">
        <f>IF(AND('Mapa final'!$AB$56="Muy Baja",'Mapa final'!$AD$56="Catastrófico"),CONCATENATE("R8C",'Mapa final'!$R$56),"")</f>
        <v/>
      </c>
      <c r="AL53" s="52" t="str">
        <f>IF(AND('Mapa final'!$AB$57="Muy Baja",'Mapa final'!$AD$57="Catastrófico"),CONCATENATE("R8C",'Mapa final'!$R$57),"")</f>
        <v/>
      </c>
      <c r="AM53" s="53" t="str">
        <f>IF(AND('Mapa final'!$AB$58="Muy Baja",'Mapa final'!$AD$58="Catastrófico"),CONCATENATE("R8C",'Mapa final'!$R$58),"")</f>
        <v/>
      </c>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row>
    <row r="54" spans="1:80" ht="15" customHeight="1" x14ac:dyDescent="0.25">
      <c r="A54" s="79"/>
      <c r="B54" s="310"/>
      <c r="C54" s="310"/>
      <c r="D54" s="311"/>
      <c r="E54" s="409"/>
      <c r="F54" s="408"/>
      <c r="G54" s="408"/>
      <c r="H54" s="408"/>
      <c r="I54" s="424"/>
      <c r="J54" s="72" t="str">
        <f>IF(AND('Mapa final'!$AB$59="Muy Baja",'Mapa final'!$AD$59="Leve"),CONCATENATE("R9C",'Mapa final'!$R$59),"")</f>
        <v/>
      </c>
      <c r="K54" s="73" t="str">
        <f>IF(AND('Mapa final'!$AB$60="Muy Baja",'Mapa final'!$AD$60="Leve"),CONCATENATE("R9C",'Mapa final'!$R$60),"")</f>
        <v/>
      </c>
      <c r="L54" s="73" t="str">
        <f>IF(AND('Mapa final'!$AB$61="Muy Baja",'Mapa final'!$AD$61="Leve"),CONCATENATE("R9C",'Mapa final'!$R$61),"")</f>
        <v/>
      </c>
      <c r="M54" s="73" t="str">
        <f>IF(AND('Mapa final'!$AB$62="Muy Baja",'Mapa final'!$AD$62="Leve"),CONCATENATE("R9C",'Mapa final'!$R$62),"")</f>
        <v/>
      </c>
      <c r="N54" s="73" t="str">
        <f>IF(AND('Mapa final'!$AB$63="Muy Baja",'Mapa final'!$AD$63="Leve"),CONCATENATE("R9C",'Mapa final'!$R$63),"")</f>
        <v/>
      </c>
      <c r="O54" s="74" t="str">
        <f>IF(AND('Mapa final'!$AB$64="Muy Baja",'Mapa final'!$AD$64="Leve"),CONCATENATE("R9C",'Mapa final'!$R$64),"")</f>
        <v/>
      </c>
      <c r="P54" s="72" t="str">
        <f>IF(AND('Mapa final'!$AB$59="Muy Baja",'Mapa final'!$AD$59="Menor"),CONCATENATE("R9C",'Mapa final'!$R$59),"")</f>
        <v/>
      </c>
      <c r="Q54" s="73" t="str">
        <f>IF(AND('Mapa final'!$AB$60="Muy Baja",'Mapa final'!$AD$60="Menor"),CONCATENATE("R9C",'Mapa final'!$R$60),"")</f>
        <v/>
      </c>
      <c r="R54" s="73" t="str">
        <f>IF(AND('Mapa final'!$AB$61="Muy Baja",'Mapa final'!$AD$61="Menor"),CONCATENATE("R9C",'Mapa final'!$R$61),"")</f>
        <v/>
      </c>
      <c r="S54" s="73" t="str">
        <f>IF(AND('Mapa final'!$AB$62="Muy Baja",'Mapa final'!$AD$62="Menor"),CONCATENATE("R9C",'Mapa final'!$R$62),"")</f>
        <v/>
      </c>
      <c r="T54" s="73" t="str">
        <f>IF(AND('Mapa final'!$AB$63="Muy Baja",'Mapa final'!$AD$63="Menor"),CONCATENATE("R9C",'Mapa final'!$R$63),"")</f>
        <v/>
      </c>
      <c r="U54" s="74" t="str">
        <f>IF(AND('Mapa final'!$AB$64="Muy Baja",'Mapa final'!$AD$64="Menor"),CONCATENATE("R9C",'Mapa final'!$R$64),"")</f>
        <v/>
      </c>
      <c r="V54" s="63" t="str">
        <f>IF(AND('Mapa final'!$AB$59="Muy Baja",'Mapa final'!$AD$59="Moderado"),CONCATENATE("R9C",'Mapa final'!$R$59),"")</f>
        <v/>
      </c>
      <c r="W54" s="64" t="str">
        <f>IF(AND('Mapa final'!$AB$60="Muy Baja",'Mapa final'!$AD$60="Moderado"),CONCATENATE("R9C",'Mapa final'!$R$60),"")</f>
        <v/>
      </c>
      <c r="X54" s="64" t="str">
        <f>IF(AND('Mapa final'!$AB$61="Muy Baja",'Mapa final'!$AD$61="Moderado"),CONCATENATE("R9C",'Mapa final'!$R$61),"")</f>
        <v/>
      </c>
      <c r="Y54" s="64" t="str">
        <f>IF(AND('Mapa final'!$AB$62="Muy Baja",'Mapa final'!$AD$62="Moderado"),CONCATENATE("R9C",'Mapa final'!$R$62),"")</f>
        <v/>
      </c>
      <c r="Z54" s="64" t="str">
        <f>IF(AND('Mapa final'!$AB$63="Muy Baja",'Mapa final'!$AD$63="Moderado"),CONCATENATE("R9C",'Mapa final'!$R$63),"")</f>
        <v/>
      </c>
      <c r="AA54" s="65" t="str">
        <f>IF(AND('Mapa final'!$AB$64="Muy Baja",'Mapa final'!$AD$64="Moderado"),CONCATENATE("R9C",'Mapa final'!$R$64),"")</f>
        <v/>
      </c>
      <c r="AB54" s="48" t="str">
        <f>IF(AND('Mapa final'!$AB$59="Muy Baja",'Mapa final'!$AD$59="Mayor"),CONCATENATE("R9C",'Mapa final'!$R$59),"")</f>
        <v/>
      </c>
      <c r="AC54" s="49" t="str">
        <f>IF(AND('Mapa final'!$AB$60="Muy Baja",'Mapa final'!$AD$60="Mayor"),CONCATENATE("R9C",'Mapa final'!$R$60),"")</f>
        <v/>
      </c>
      <c r="AD54" s="49" t="str">
        <f>IF(AND('Mapa final'!$AB$61="Muy Baja",'Mapa final'!$AD$61="Mayor"),CONCATENATE("R9C",'Mapa final'!$R$61),"")</f>
        <v/>
      </c>
      <c r="AE54" s="49" t="str">
        <f>IF(AND('Mapa final'!$AB$62="Muy Baja",'Mapa final'!$AD$62="Mayor"),CONCATENATE("R9C",'Mapa final'!$R$62),"")</f>
        <v/>
      </c>
      <c r="AF54" s="49" t="str">
        <f>IF(AND('Mapa final'!$AB$63="Muy Baja",'Mapa final'!$AD$63="Mayor"),CONCATENATE("R9C",'Mapa final'!$R$63),"")</f>
        <v/>
      </c>
      <c r="AG54" s="50" t="str">
        <f>IF(AND('Mapa final'!$AB$64="Muy Baja",'Mapa final'!$AD$64="Mayor"),CONCATENATE("R9C",'Mapa final'!$R$64),"")</f>
        <v/>
      </c>
      <c r="AH54" s="51" t="str">
        <f>IF(AND('Mapa final'!$AB$59="Muy Baja",'Mapa final'!$AD$59="Catastrófico"),CONCATENATE("R9C",'Mapa final'!$R$59),"")</f>
        <v/>
      </c>
      <c r="AI54" s="52" t="str">
        <f>IF(AND('Mapa final'!$AB$60="Muy Baja",'Mapa final'!$AD$60="Catastrófico"),CONCATENATE("R9C",'Mapa final'!$R$60),"")</f>
        <v/>
      </c>
      <c r="AJ54" s="52" t="str">
        <f>IF(AND('Mapa final'!$AB$61="Muy Baja",'Mapa final'!$AD$61="Catastrófico"),CONCATENATE("R9C",'Mapa final'!$R$61),"")</f>
        <v/>
      </c>
      <c r="AK54" s="52" t="str">
        <f>IF(AND('Mapa final'!$AB$62="Muy Baja",'Mapa final'!$AD$62="Catastrófico"),CONCATENATE("R9C",'Mapa final'!$R$62),"")</f>
        <v/>
      </c>
      <c r="AL54" s="52" t="str">
        <f>IF(AND('Mapa final'!$AB$63="Muy Baja",'Mapa final'!$AD$63="Catastrófico"),CONCATENATE("R9C",'Mapa final'!$R$63),"")</f>
        <v/>
      </c>
      <c r="AM54" s="53" t="str">
        <f>IF(AND('Mapa final'!$AB$64="Muy Baja",'Mapa final'!$AD$64="Catastrófico"),CONCATENATE("R9C",'Mapa final'!$R$64),"")</f>
        <v/>
      </c>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row>
    <row r="55" spans="1:80" ht="15.75" customHeight="1" thickBot="1" x14ac:dyDescent="0.3">
      <c r="A55" s="79"/>
      <c r="B55" s="310"/>
      <c r="C55" s="310"/>
      <c r="D55" s="311"/>
      <c r="E55" s="410"/>
      <c r="F55" s="411"/>
      <c r="G55" s="411"/>
      <c r="H55" s="411"/>
      <c r="I55" s="425"/>
      <c r="J55" s="75" t="str">
        <f>IF(AND('Mapa final'!$AB$65="Muy Baja",'Mapa final'!$AD$65="Leve"),CONCATENATE("R10C",'Mapa final'!$R$65),"")</f>
        <v/>
      </c>
      <c r="K55" s="76" t="str">
        <f>IF(AND('Mapa final'!$AB$66="Muy Baja",'Mapa final'!$AD$66="Leve"),CONCATENATE("R10C",'Mapa final'!$R$66),"")</f>
        <v/>
      </c>
      <c r="L55" s="76" t="str">
        <f>IF(AND('Mapa final'!$AB$67="Muy Baja",'Mapa final'!$AD$67="Leve"),CONCATENATE("R10C",'Mapa final'!$R$67),"")</f>
        <v/>
      </c>
      <c r="M55" s="76" t="str">
        <f>IF(AND('Mapa final'!$AB$68="Muy Baja",'Mapa final'!$AD$68="Leve"),CONCATENATE("R10C",'Mapa final'!$R$68),"")</f>
        <v/>
      </c>
      <c r="N55" s="76" t="str">
        <f>IF(AND('Mapa final'!$AB$69="Muy Baja",'Mapa final'!$AD$69="Leve"),CONCATENATE("R10C",'Mapa final'!$R$69),"")</f>
        <v/>
      </c>
      <c r="O55" s="77" t="str">
        <f>IF(AND('Mapa final'!$AB$70="Muy Baja",'Mapa final'!$AD$70="Leve"),CONCATENATE("R10C",'Mapa final'!$R$70),"")</f>
        <v/>
      </c>
      <c r="P55" s="75" t="str">
        <f>IF(AND('Mapa final'!$AB$65="Muy Baja",'Mapa final'!$AD$65="Menor"),CONCATENATE("R10C",'Mapa final'!$R$65),"")</f>
        <v/>
      </c>
      <c r="Q55" s="76" t="str">
        <f>IF(AND('Mapa final'!$AB$66="Muy Baja",'Mapa final'!$AD$66="Menor"),CONCATENATE("R10C",'Mapa final'!$R$66),"")</f>
        <v/>
      </c>
      <c r="R55" s="76" t="str">
        <f>IF(AND('Mapa final'!$AB$67="Muy Baja",'Mapa final'!$AD$67="Menor"),CONCATENATE("R10C",'Mapa final'!$R$67),"")</f>
        <v/>
      </c>
      <c r="S55" s="76" t="str">
        <f>IF(AND('Mapa final'!$AB$68="Muy Baja",'Mapa final'!$AD$68="Menor"),CONCATENATE("R10C",'Mapa final'!$R$68),"")</f>
        <v/>
      </c>
      <c r="T55" s="76" t="str">
        <f>IF(AND('Mapa final'!$AB$69="Muy Baja",'Mapa final'!$AD$69="Menor"),CONCATENATE("R10C",'Mapa final'!$R$69),"")</f>
        <v/>
      </c>
      <c r="U55" s="77" t="str">
        <f>IF(AND('Mapa final'!$AB$70="Muy Baja",'Mapa final'!$AD$70="Menor"),CONCATENATE("R10C",'Mapa final'!$R$70),"")</f>
        <v/>
      </c>
      <c r="V55" s="66" t="str">
        <f>IF(AND('Mapa final'!$AB$65="Muy Baja",'Mapa final'!$AD$65="Moderado"),CONCATENATE("R10C",'Mapa final'!$R$65),"")</f>
        <v/>
      </c>
      <c r="W55" s="67" t="str">
        <f>IF(AND('Mapa final'!$AB$66="Muy Baja",'Mapa final'!$AD$66="Moderado"),CONCATENATE("R10C",'Mapa final'!$R$66),"")</f>
        <v/>
      </c>
      <c r="X55" s="67" t="str">
        <f>IF(AND('Mapa final'!$AB$67="Muy Baja",'Mapa final'!$AD$67="Moderado"),CONCATENATE("R10C",'Mapa final'!$R$67),"")</f>
        <v/>
      </c>
      <c r="Y55" s="67" t="str">
        <f>IF(AND('Mapa final'!$AB$68="Muy Baja",'Mapa final'!$AD$68="Moderado"),CONCATENATE("R10C",'Mapa final'!$R$68),"")</f>
        <v/>
      </c>
      <c r="Z55" s="67" t="str">
        <f>IF(AND('Mapa final'!$AB$69="Muy Baja",'Mapa final'!$AD$69="Moderado"),CONCATENATE("R10C",'Mapa final'!$R$69),"")</f>
        <v/>
      </c>
      <c r="AA55" s="68" t="str">
        <f>IF(AND('Mapa final'!$AB$70="Muy Baja",'Mapa final'!$AD$70="Moderado"),CONCATENATE("R10C",'Mapa final'!$R$70),"")</f>
        <v/>
      </c>
      <c r="AB55" s="54" t="str">
        <f>IF(AND('Mapa final'!$AB$65="Muy Baja",'Mapa final'!$AD$65="Mayor"),CONCATENATE("R10C",'Mapa final'!$R$65),"")</f>
        <v/>
      </c>
      <c r="AC55" s="55" t="str">
        <f>IF(AND('Mapa final'!$AB$66="Muy Baja",'Mapa final'!$AD$66="Mayor"),CONCATENATE("R10C",'Mapa final'!$R$66),"")</f>
        <v/>
      </c>
      <c r="AD55" s="55" t="str">
        <f>IF(AND('Mapa final'!$AB$67="Muy Baja",'Mapa final'!$AD$67="Mayor"),CONCATENATE("R10C",'Mapa final'!$R$67),"")</f>
        <v/>
      </c>
      <c r="AE55" s="55" t="str">
        <f>IF(AND('Mapa final'!$AB$68="Muy Baja",'Mapa final'!$AD$68="Mayor"),CONCATENATE("R10C",'Mapa final'!$R$68),"")</f>
        <v/>
      </c>
      <c r="AF55" s="55" t="str">
        <f>IF(AND('Mapa final'!$AB$69="Muy Baja",'Mapa final'!$AD$69="Mayor"),CONCATENATE("R10C",'Mapa final'!$R$69),"")</f>
        <v/>
      </c>
      <c r="AG55" s="56" t="str">
        <f>IF(AND('Mapa final'!$AB$70="Muy Baja",'Mapa final'!$AD$70="Mayor"),CONCATENATE("R10C",'Mapa final'!$R$70),"")</f>
        <v/>
      </c>
      <c r="AH55" s="57" t="str">
        <f>IF(AND('Mapa final'!$AB$65="Muy Baja",'Mapa final'!$AD$65="Catastrófico"),CONCATENATE("R10C",'Mapa final'!$R$65),"")</f>
        <v/>
      </c>
      <c r="AI55" s="58" t="str">
        <f>IF(AND('Mapa final'!$AB$66="Muy Baja",'Mapa final'!$AD$66="Catastrófico"),CONCATENATE("R10C",'Mapa final'!$R$66),"")</f>
        <v/>
      </c>
      <c r="AJ55" s="58" t="str">
        <f>IF(AND('Mapa final'!$AB$67="Muy Baja",'Mapa final'!$AD$67="Catastrófico"),CONCATENATE("R10C",'Mapa final'!$R$67),"")</f>
        <v/>
      </c>
      <c r="AK55" s="58" t="str">
        <f>IF(AND('Mapa final'!$AB$68="Muy Baja",'Mapa final'!$AD$68="Catastrófico"),CONCATENATE("R10C",'Mapa final'!$R$68),"")</f>
        <v/>
      </c>
      <c r="AL55" s="58" t="str">
        <f>IF(AND('Mapa final'!$AB$69="Muy Baja",'Mapa final'!$AD$69="Catastrófico"),CONCATENATE("R10C",'Mapa final'!$R$69),"")</f>
        <v/>
      </c>
      <c r="AM55" s="59" t="str">
        <f>IF(AND('Mapa final'!$AB$70="Muy Baja",'Mapa final'!$AD$70="Catastrófico"),CONCATENATE("R10C",'Mapa final'!$R$70),"")</f>
        <v/>
      </c>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row>
    <row r="56" spans="1:80" x14ac:dyDescent="0.25">
      <c r="A56" s="79"/>
      <c r="B56" s="79"/>
      <c r="C56" s="79"/>
      <c r="D56" s="79"/>
      <c r="E56" s="79"/>
      <c r="F56" s="79"/>
      <c r="G56" s="79"/>
      <c r="H56" s="79"/>
      <c r="I56" s="79"/>
      <c r="J56" s="405" t="s">
        <v>104</v>
      </c>
      <c r="K56" s="406"/>
      <c r="L56" s="406"/>
      <c r="M56" s="406"/>
      <c r="N56" s="406"/>
      <c r="O56" s="423"/>
      <c r="P56" s="405" t="s">
        <v>103</v>
      </c>
      <c r="Q56" s="406"/>
      <c r="R56" s="406"/>
      <c r="S56" s="406"/>
      <c r="T56" s="406"/>
      <c r="U56" s="423"/>
      <c r="V56" s="405" t="s">
        <v>102</v>
      </c>
      <c r="W56" s="406"/>
      <c r="X56" s="406"/>
      <c r="Y56" s="406"/>
      <c r="Z56" s="406"/>
      <c r="AA56" s="423"/>
      <c r="AB56" s="405" t="s">
        <v>101</v>
      </c>
      <c r="AC56" s="444"/>
      <c r="AD56" s="406"/>
      <c r="AE56" s="406"/>
      <c r="AF56" s="406"/>
      <c r="AG56" s="423"/>
      <c r="AH56" s="405" t="s">
        <v>100</v>
      </c>
      <c r="AI56" s="406"/>
      <c r="AJ56" s="406"/>
      <c r="AK56" s="406"/>
      <c r="AL56" s="406"/>
      <c r="AM56" s="423"/>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row>
    <row r="57" spans="1:80" x14ac:dyDescent="0.25">
      <c r="A57" s="79"/>
      <c r="B57" s="79"/>
      <c r="C57" s="79"/>
      <c r="D57" s="79"/>
      <c r="E57" s="79"/>
      <c r="F57" s="79"/>
      <c r="G57" s="79"/>
      <c r="H57" s="79"/>
      <c r="I57" s="79"/>
      <c r="J57" s="409"/>
      <c r="K57" s="408"/>
      <c r="L57" s="408"/>
      <c r="M57" s="408"/>
      <c r="N57" s="408"/>
      <c r="O57" s="424"/>
      <c r="P57" s="409"/>
      <c r="Q57" s="408"/>
      <c r="R57" s="408"/>
      <c r="S57" s="408"/>
      <c r="T57" s="408"/>
      <c r="U57" s="424"/>
      <c r="V57" s="409"/>
      <c r="W57" s="408"/>
      <c r="X57" s="408"/>
      <c r="Y57" s="408"/>
      <c r="Z57" s="408"/>
      <c r="AA57" s="424"/>
      <c r="AB57" s="409"/>
      <c r="AC57" s="408"/>
      <c r="AD57" s="408"/>
      <c r="AE57" s="408"/>
      <c r="AF57" s="408"/>
      <c r="AG57" s="424"/>
      <c r="AH57" s="409"/>
      <c r="AI57" s="408"/>
      <c r="AJ57" s="408"/>
      <c r="AK57" s="408"/>
      <c r="AL57" s="408"/>
      <c r="AM57" s="424"/>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row>
    <row r="58" spans="1:80" x14ac:dyDescent="0.25">
      <c r="A58" s="79"/>
      <c r="B58" s="79"/>
      <c r="C58" s="79"/>
      <c r="D58" s="79"/>
      <c r="E58" s="79"/>
      <c r="F58" s="79"/>
      <c r="G58" s="79"/>
      <c r="H58" s="79"/>
      <c r="I58" s="79"/>
      <c r="J58" s="409"/>
      <c r="K58" s="408"/>
      <c r="L58" s="408"/>
      <c r="M58" s="408"/>
      <c r="N58" s="408"/>
      <c r="O58" s="424"/>
      <c r="P58" s="409"/>
      <c r="Q58" s="408"/>
      <c r="R58" s="408"/>
      <c r="S58" s="408"/>
      <c r="T58" s="408"/>
      <c r="U58" s="424"/>
      <c r="V58" s="409"/>
      <c r="W58" s="408"/>
      <c r="X58" s="408"/>
      <c r="Y58" s="408"/>
      <c r="Z58" s="408"/>
      <c r="AA58" s="424"/>
      <c r="AB58" s="409"/>
      <c r="AC58" s="408"/>
      <c r="AD58" s="408"/>
      <c r="AE58" s="408"/>
      <c r="AF58" s="408"/>
      <c r="AG58" s="424"/>
      <c r="AH58" s="409"/>
      <c r="AI58" s="408"/>
      <c r="AJ58" s="408"/>
      <c r="AK58" s="408"/>
      <c r="AL58" s="408"/>
      <c r="AM58" s="424"/>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row>
    <row r="59" spans="1:80" x14ac:dyDescent="0.25">
      <c r="A59" s="79"/>
      <c r="B59" s="79"/>
      <c r="C59" s="79"/>
      <c r="D59" s="79"/>
      <c r="E59" s="79"/>
      <c r="F59" s="79"/>
      <c r="G59" s="79"/>
      <c r="H59" s="79"/>
      <c r="I59" s="79"/>
      <c r="J59" s="409"/>
      <c r="K59" s="408"/>
      <c r="L59" s="408"/>
      <c r="M59" s="408"/>
      <c r="N59" s="408"/>
      <c r="O59" s="424"/>
      <c r="P59" s="409"/>
      <c r="Q59" s="408"/>
      <c r="R59" s="408"/>
      <c r="S59" s="408"/>
      <c r="T59" s="408"/>
      <c r="U59" s="424"/>
      <c r="V59" s="409"/>
      <c r="W59" s="408"/>
      <c r="X59" s="408"/>
      <c r="Y59" s="408"/>
      <c r="Z59" s="408"/>
      <c r="AA59" s="424"/>
      <c r="AB59" s="409"/>
      <c r="AC59" s="408"/>
      <c r="AD59" s="408"/>
      <c r="AE59" s="408"/>
      <c r="AF59" s="408"/>
      <c r="AG59" s="424"/>
      <c r="AH59" s="409"/>
      <c r="AI59" s="408"/>
      <c r="AJ59" s="408"/>
      <c r="AK59" s="408"/>
      <c r="AL59" s="408"/>
      <c r="AM59" s="424"/>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row>
    <row r="60" spans="1:80" x14ac:dyDescent="0.25">
      <c r="A60" s="79"/>
      <c r="B60" s="79"/>
      <c r="C60" s="79"/>
      <c r="D60" s="79"/>
      <c r="E60" s="79"/>
      <c r="F60" s="79"/>
      <c r="G60" s="79"/>
      <c r="H60" s="79"/>
      <c r="I60" s="79"/>
      <c r="J60" s="409"/>
      <c r="K60" s="408"/>
      <c r="L60" s="408"/>
      <c r="M60" s="408"/>
      <c r="N60" s="408"/>
      <c r="O60" s="424"/>
      <c r="P60" s="409"/>
      <c r="Q60" s="408"/>
      <c r="R60" s="408"/>
      <c r="S60" s="408"/>
      <c r="T60" s="408"/>
      <c r="U60" s="424"/>
      <c r="V60" s="409"/>
      <c r="W60" s="408"/>
      <c r="X60" s="408"/>
      <c r="Y60" s="408"/>
      <c r="Z60" s="408"/>
      <c r="AA60" s="424"/>
      <c r="AB60" s="409"/>
      <c r="AC60" s="408"/>
      <c r="AD60" s="408"/>
      <c r="AE60" s="408"/>
      <c r="AF60" s="408"/>
      <c r="AG60" s="424"/>
      <c r="AH60" s="409"/>
      <c r="AI60" s="408"/>
      <c r="AJ60" s="408"/>
      <c r="AK60" s="408"/>
      <c r="AL60" s="408"/>
      <c r="AM60" s="424"/>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row>
    <row r="61" spans="1:80" ht="15.75" thickBot="1" x14ac:dyDescent="0.3">
      <c r="A61" s="79"/>
      <c r="B61" s="79"/>
      <c r="C61" s="79"/>
      <c r="D61" s="79"/>
      <c r="E61" s="79"/>
      <c r="F61" s="79"/>
      <c r="G61" s="79"/>
      <c r="H61" s="79"/>
      <c r="I61" s="79"/>
      <c r="J61" s="410"/>
      <c r="K61" s="411"/>
      <c r="L61" s="411"/>
      <c r="M61" s="411"/>
      <c r="N61" s="411"/>
      <c r="O61" s="425"/>
      <c r="P61" s="410"/>
      <c r="Q61" s="411"/>
      <c r="R61" s="411"/>
      <c r="S61" s="411"/>
      <c r="T61" s="411"/>
      <c r="U61" s="425"/>
      <c r="V61" s="410"/>
      <c r="W61" s="411"/>
      <c r="X61" s="411"/>
      <c r="Y61" s="411"/>
      <c r="Z61" s="411"/>
      <c r="AA61" s="425"/>
      <c r="AB61" s="410"/>
      <c r="AC61" s="411"/>
      <c r="AD61" s="411"/>
      <c r="AE61" s="411"/>
      <c r="AF61" s="411"/>
      <c r="AG61" s="425"/>
      <c r="AH61" s="410"/>
      <c r="AI61" s="411"/>
      <c r="AJ61" s="411"/>
      <c r="AK61" s="411"/>
      <c r="AL61" s="411"/>
      <c r="AM61" s="425"/>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row>
    <row r="62" spans="1:80"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row>
    <row r="63" spans="1:80" ht="15" customHeight="1" x14ac:dyDescent="0.25">
      <c r="A63" s="79"/>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79"/>
      <c r="AV63" s="79"/>
      <c r="AW63" s="79"/>
      <c r="AX63" s="79"/>
      <c r="AY63" s="79"/>
      <c r="AZ63" s="79"/>
      <c r="BA63" s="79"/>
      <c r="BB63" s="79"/>
      <c r="BC63" s="79"/>
      <c r="BD63" s="79"/>
      <c r="BE63" s="79"/>
      <c r="BF63" s="79"/>
      <c r="BG63" s="79"/>
      <c r="BH63" s="79"/>
    </row>
    <row r="64" spans="1:80" ht="15" customHeight="1" x14ac:dyDescent="0.25">
      <c r="A64" s="79"/>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79"/>
      <c r="AV64" s="79"/>
      <c r="AW64" s="79"/>
      <c r="AX64" s="79"/>
      <c r="AY64" s="79"/>
      <c r="AZ64" s="79"/>
      <c r="BA64" s="79"/>
      <c r="BB64" s="79"/>
      <c r="BC64" s="79"/>
      <c r="BD64" s="79"/>
      <c r="BE64" s="79"/>
      <c r="BF64" s="79"/>
      <c r="BG64" s="79"/>
      <c r="BH64" s="79"/>
    </row>
    <row r="65" spans="1:60"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row>
    <row r="66" spans="1:60"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row>
    <row r="67" spans="1:60"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row>
    <row r="68" spans="1:60"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row>
    <row r="69" spans="1:60"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row>
    <row r="70" spans="1:60"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row>
    <row r="71" spans="1:60"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row>
    <row r="72" spans="1:60"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row>
    <row r="73" spans="1:60"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row>
    <row r="74" spans="1:60"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row>
    <row r="75" spans="1:60"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row>
    <row r="76" spans="1:60"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row>
    <row r="77" spans="1:60"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row>
    <row r="78" spans="1:60"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row>
    <row r="79" spans="1:60"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row>
    <row r="80" spans="1:60"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row>
    <row r="81" spans="1:60"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row>
    <row r="82" spans="1:60"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row>
    <row r="83" spans="1:60"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row>
    <row r="84" spans="1:60"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row>
    <row r="85" spans="1:60"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row>
    <row r="86" spans="1:60"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row>
    <row r="87" spans="1:60"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row>
    <row r="88" spans="1:60"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row>
    <row r="89" spans="1:60"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row>
    <row r="90" spans="1:60"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row>
    <row r="91" spans="1:60"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1:60"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row>
    <row r="93" spans="1:60"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row>
    <row r="94" spans="1:60"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row>
    <row r="95" spans="1:60"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row>
    <row r="96" spans="1:60"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row>
    <row r="97" spans="1:60"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row>
    <row r="98" spans="1:60"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row>
    <row r="99" spans="1:60"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row>
    <row r="100" spans="1:60"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row>
    <row r="101" spans="1:60"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row>
    <row r="102" spans="1:60"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row>
    <row r="103" spans="1:60"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row>
    <row r="104" spans="1:60"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row>
    <row r="105" spans="1:60"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row>
    <row r="106" spans="1:60"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row>
    <row r="107" spans="1:60"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row>
    <row r="108" spans="1:60"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row>
    <row r="109" spans="1:60"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row>
    <row r="110" spans="1:60"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row>
    <row r="111" spans="1:60"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row>
    <row r="112" spans="1:60"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row>
    <row r="113" spans="1:60"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row>
    <row r="114" spans="1:60"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row>
    <row r="115" spans="1:60"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row>
    <row r="116" spans="1:60"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row>
    <row r="117" spans="1:60"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row>
    <row r="118" spans="1:60"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row>
    <row r="119" spans="1:60"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row>
    <row r="120" spans="1:60"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row>
    <row r="121" spans="1:60"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row>
    <row r="122" spans="1:60" x14ac:dyDescent="0.2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row>
    <row r="123" spans="1:60" x14ac:dyDescent="0.2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row>
    <row r="124" spans="1:60" x14ac:dyDescent="0.2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row>
    <row r="125" spans="1:60" x14ac:dyDescent="0.2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row>
    <row r="126" spans="1:60" x14ac:dyDescent="0.2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row>
    <row r="127" spans="1:60" x14ac:dyDescent="0.2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row>
    <row r="128" spans="1:60" x14ac:dyDescent="0.2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row>
    <row r="129" spans="1:60" x14ac:dyDescent="0.2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row>
    <row r="130" spans="1:60" x14ac:dyDescent="0.2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row>
    <row r="131" spans="1:60" x14ac:dyDescent="0.2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row>
    <row r="132" spans="1:60" x14ac:dyDescent="0.2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row>
    <row r="133" spans="1:60" x14ac:dyDescent="0.2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row>
    <row r="134" spans="1:60" x14ac:dyDescent="0.2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row>
    <row r="135" spans="1:60" x14ac:dyDescent="0.2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row>
    <row r="136" spans="1:60" x14ac:dyDescent="0.2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row>
    <row r="137" spans="1:60" x14ac:dyDescent="0.25">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row>
    <row r="138" spans="1:60" x14ac:dyDescent="0.25">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row>
    <row r="139" spans="1:60" x14ac:dyDescent="0.2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row>
    <row r="140" spans="1:60" x14ac:dyDescent="0.2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row>
    <row r="141" spans="1:60" x14ac:dyDescent="0.2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row>
    <row r="142" spans="1:60" x14ac:dyDescent="0.2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row>
    <row r="143" spans="1:60" x14ac:dyDescent="0.2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row>
    <row r="144" spans="1:60" x14ac:dyDescent="0.2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row>
    <row r="145" spans="1:60" x14ac:dyDescent="0.2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row>
    <row r="146" spans="1:60" x14ac:dyDescent="0.2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row>
    <row r="147" spans="1:60" x14ac:dyDescent="0.2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row>
    <row r="148" spans="1:60" x14ac:dyDescent="0.2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row>
    <row r="149" spans="1:60" x14ac:dyDescent="0.2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row>
    <row r="150" spans="1:60" x14ac:dyDescent="0.2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row>
    <row r="151" spans="1:60" x14ac:dyDescent="0.2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row>
    <row r="152" spans="1:60" x14ac:dyDescent="0.2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row>
    <row r="153" spans="1:60" x14ac:dyDescent="0.2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row>
    <row r="154" spans="1:60" x14ac:dyDescent="0.2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row>
    <row r="155" spans="1:60" x14ac:dyDescent="0.2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row>
    <row r="156" spans="1:60" x14ac:dyDescent="0.2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row>
    <row r="157" spans="1:60" x14ac:dyDescent="0.2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row>
    <row r="158" spans="1:60" x14ac:dyDescent="0.2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row>
    <row r="159" spans="1:60" x14ac:dyDescent="0.2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row>
    <row r="160" spans="1:60" x14ac:dyDescent="0.2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row>
    <row r="161" spans="1:60" x14ac:dyDescent="0.2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row>
    <row r="162" spans="1:60" x14ac:dyDescent="0.2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row>
    <row r="163" spans="1:60" x14ac:dyDescent="0.2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row>
    <row r="164" spans="1:60" x14ac:dyDescent="0.2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row>
    <row r="165" spans="1:60" x14ac:dyDescent="0.2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row>
    <row r="166" spans="1:60" x14ac:dyDescent="0.2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row>
    <row r="167" spans="1:60" x14ac:dyDescent="0.2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row>
    <row r="168" spans="1:60" x14ac:dyDescent="0.2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row>
    <row r="169" spans="1:60" x14ac:dyDescent="0.2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row>
    <row r="170" spans="1:60" x14ac:dyDescent="0.2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row>
    <row r="171" spans="1:60" x14ac:dyDescent="0.2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row>
    <row r="172" spans="1:60" x14ac:dyDescent="0.2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row>
    <row r="173" spans="1:60" x14ac:dyDescent="0.2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row>
    <row r="174" spans="1:60" x14ac:dyDescent="0.2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row>
    <row r="175" spans="1:60" x14ac:dyDescent="0.2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row>
    <row r="176" spans="1:60" x14ac:dyDescent="0.2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row>
    <row r="177" spans="1:60" x14ac:dyDescent="0.2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row>
    <row r="178" spans="1:60" x14ac:dyDescent="0.2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row>
    <row r="179" spans="1:60" x14ac:dyDescent="0.2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row>
    <row r="180" spans="1:60" x14ac:dyDescent="0.2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row>
    <row r="181" spans="1:60" x14ac:dyDescent="0.2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row>
    <row r="182" spans="1:60" x14ac:dyDescent="0.2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row>
    <row r="183" spans="1:60" x14ac:dyDescent="0.2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row>
    <row r="184" spans="1:60" x14ac:dyDescent="0.2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row>
    <row r="185" spans="1:60" x14ac:dyDescent="0.2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row>
    <row r="186" spans="1:60" x14ac:dyDescent="0.2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row>
    <row r="187" spans="1:60" x14ac:dyDescent="0.2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row>
    <row r="188" spans="1:60" x14ac:dyDescent="0.2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row>
    <row r="189" spans="1:60" x14ac:dyDescent="0.2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row>
    <row r="190" spans="1:60" x14ac:dyDescent="0.2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row>
    <row r="191" spans="1:60" x14ac:dyDescent="0.25">
      <c r="A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row>
    <row r="192" spans="1:60" x14ac:dyDescent="0.25">
      <c r="A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row>
    <row r="193" spans="1:60" x14ac:dyDescent="0.25">
      <c r="A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row>
    <row r="194" spans="1:60" x14ac:dyDescent="0.25">
      <c r="A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row>
    <row r="195" spans="1:60" x14ac:dyDescent="0.25">
      <c r="A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row>
    <row r="196" spans="1:60" x14ac:dyDescent="0.25">
      <c r="A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row>
    <row r="197" spans="1:60" x14ac:dyDescent="0.25">
      <c r="A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row>
    <row r="198" spans="1:60" x14ac:dyDescent="0.25">
      <c r="A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row>
    <row r="199" spans="1:60" x14ac:dyDescent="0.25">
      <c r="A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row>
    <row r="200" spans="1:60" x14ac:dyDescent="0.25">
      <c r="A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row>
    <row r="201" spans="1:60" x14ac:dyDescent="0.25">
      <c r="A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row>
    <row r="202" spans="1:60" x14ac:dyDescent="0.25">
      <c r="A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row>
    <row r="203" spans="1:60" x14ac:dyDescent="0.25">
      <c r="A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row>
    <row r="204" spans="1:60" x14ac:dyDescent="0.25">
      <c r="A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row>
    <row r="205" spans="1:60" x14ac:dyDescent="0.25">
      <c r="A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row>
    <row r="206" spans="1:60" x14ac:dyDescent="0.25">
      <c r="A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row>
    <row r="207" spans="1:60" x14ac:dyDescent="0.25">
      <c r="A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row>
    <row r="208" spans="1:60" x14ac:dyDescent="0.25">
      <c r="A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row>
    <row r="209" spans="1:60" x14ac:dyDescent="0.25">
      <c r="A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row>
    <row r="210" spans="1:60" x14ac:dyDescent="0.25">
      <c r="A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row>
    <row r="211" spans="1:60" x14ac:dyDescent="0.25">
      <c r="A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row>
    <row r="212" spans="1:60" x14ac:dyDescent="0.25">
      <c r="A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row>
    <row r="213" spans="1:60" x14ac:dyDescent="0.25">
      <c r="A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row>
    <row r="214" spans="1:60" x14ac:dyDescent="0.25">
      <c r="A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row>
    <row r="215" spans="1:60" x14ac:dyDescent="0.25">
      <c r="A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row>
    <row r="216" spans="1:60" x14ac:dyDescent="0.25">
      <c r="A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row>
    <row r="217" spans="1:60" x14ac:dyDescent="0.25">
      <c r="A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row>
    <row r="218" spans="1:60" x14ac:dyDescent="0.25">
      <c r="A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row>
    <row r="219" spans="1:60" x14ac:dyDescent="0.25">
      <c r="A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row>
    <row r="220" spans="1:60" x14ac:dyDescent="0.25">
      <c r="A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row>
    <row r="221" spans="1:60" x14ac:dyDescent="0.25">
      <c r="A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row>
    <row r="222" spans="1:60" x14ac:dyDescent="0.25">
      <c r="A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row>
    <row r="223" spans="1:60" x14ac:dyDescent="0.25">
      <c r="A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row>
    <row r="224" spans="1:60" x14ac:dyDescent="0.25">
      <c r="A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row>
    <row r="225" spans="1:60" x14ac:dyDescent="0.25">
      <c r="A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row>
    <row r="226" spans="1:60" x14ac:dyDescent="0.25">
      <c r="A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row>
    <row r="227" spans="1:60" x14ac:dyDescent="0.25">
      <c r="A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row>
    <row r="228" spans="1:60" x14ac:dyDescent="0.25">
      <c r="A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row>
    <row r="229" spans="1:60" x14ac:dyDescent="0.25">
      <c r="A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row>
    <row r="230" spans="1:60" x14ac:dyDescent="0.25">
      <c r="A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row>
    <row r="231" spans="1:60" x14ac:dyDescent="0.25">
      <c r="A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row>
    <row r="232" spans="1:60" x14ac:dyDescent="0.25">
      <c r="A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row>
    <row r="233" spans="1:60" x14ac:dyDescent="0.25">
      <c r="A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row>
    <row r="234" spans="1:60" x14ac:dyDescent="0.25">
      <c r="A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row>
    <row r="235" spans="1:60" x14ac:dyDescent="0.25">
      <c r="A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row>
    <row r="236" spans="1:60" x14ac:dyDescent="0.25">
      <c r="A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row>
    <row r="237" spans="1:60" x14ac:dyDescent="0.25">
      <c r="A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row>
    <row r="238" spans="1:60" x14ac:dyDescent="0.25">
      <c r="A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row>
    <row r="239" spans="1:60" x14ac:dyDescent="0.25">
      <c r="A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row>
    <row r="240" spans="1:60" x14ac:dyDescent="0.25">
      <c r="A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row>
    <row r="241" spans="1:60" x14ac:dyDescent="0.25">
      <c r="A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row>
    <row r="242" spans="1:60" x14ac:dyDescent="0.25">
      <c r="A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row>
    <row r="243" spans="1:60" x14ac:dyDescent="0.25">
      <c r="A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row>
    <row r="244" spans="1:60" x14ac:dyDescent="0.25">
      <c r="A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row>
    <row r="245" spans="1:60" x14ac:dyDescent="0.25">
      <c r="A245" s="79"/>
    </row>
    <row r="246" spans="1:60" x14ac:dyDescent="0.25">
      <c r="A246" s="79"/>
    </row>
    <row r="247" spans="1:60" x14ac:dyDescent="0.25">
      <c r="A247" s="79"/>
    </row>
    <row r="248" spans="1:60" x14ac:dyDescent="0.25">
      <c r="A248" s="79"/>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G5" sqref="G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9"/>
      <c r="B1" s="445" t="s">
        <v>53</v>
      </c>
      <c r="C1" s="445"/>
      <c r="D1" s="445"/>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7" x14ac:dyDescent="0.2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row>
    <row r="3" spans="1:37" ht="25.5" x14ac:dyDescent="0.25">
      <c r="A3" s="79"/>
      <c r="B3" s="10"/>
      <c r="C3" s="11" t="s">
        <v>50</v>
      </c>
      <c r="D3" s="11" t="s">
        <v>3</v>
      </c>
      <c r="E3" s="7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1:37" ht="51" x14ac:dyDescent="0.25">
      <c r="A4" s="79"/>
      <c r="B4" s="12" t="s">
        <v>49</v>
      </c>
      <c r="C4" s="13" t="s">
        <v>205</v>
      </c>
      <c r="D4" s="14">
        <v>0.2</v>
      </c>
      <c r="E4" s="79"/>
      <c r="F4" s="79"/>
      <c r="G4" s="79"/>
      <c r="H4" s="79"/>
      <c r="I4" s="79"/>
      <c r="J4" s="79"/>
      <c r="K4" s="79"/>
      <c r="L4" s="79"/>
      <c r="M4" s="79"/>
      <c r="N4" s="79"/>
      <c r="O4" s="79"/>
      <c r="P4" s="79"/>
      <c r="Q4" s="79"/>
      <c r="R4" s="79"/>
      <c r="S4" s="79"/>
      <c r="T4" s="79"/>
      <c r="U4" s="79"/>
      <c r="V4" s="79"/>
      <c r="W4" s="79"/>
      <c r="X4" s="79"/>
      <c r="Y4" s="79"/>
      <c r="Z4" s="79"/>
      <c r="AA4" s="79"/>
      <c r="AB4" s="79"/>
      <c r="AC4" s="79"/>
      <c r="AD4" s="79"/>
      <c r="AE4" s="79"/>
    </row>
    <row r="5" spans="1:37" ht="51" x14ac:dyDescent="0.25">
      <c r="A5" s="79"/>
      <c r="B5" s="15" t="s">
        <v>51</v>
      </c>
      <c r="C5" s="16" t="s">
        <v>206</v>
      </c>
      <c r="D5" s="17">
        <v>0.4</v>
      </c>
      <c r="E5" s="79"/>
      <c r="F5" s="79"/>
      <c r="G5" s="79"/>
      <c r="H5" s="79"/>
      <c r="I5" s="79"/>
      <c r="J5" s="79"/>
      <c r="K5" s="79"/>
      <c r="L5" s="79"/>
      <c r="M5" s="79"/>
      <c r="N5" s="79"/>
      <c r="O5" s="79"/>
      <c r="P5" s="79"/>
      <c r="Q5" s="79"/>
      <c r="R5" s="79"/>
      <c r="S5" s="79"/>
      <c r="T5" s="79"/>
      <c r="U5" s="79"/>
      <c r="V5" s="79"/>
      <c r="W5" s="79"/>
      <c r="X5" s="79"/>
      <c r="Y5" s="79"/>
      <c r="Z5" s="79"/>
      <c r="AA5" s="79"/>
      <c r="AB5" s="79"/>
      <c r="AC5" s="79"/>
      <c r="AD5" s="79"/>
      <c r="AE5" s="79"/>
    </row>
    <row r="6" spans="1:37" ht="51" x14ac:dyDescent="0.25">
      <c r="A6" s="79"/>
      <c r="B6" s="18" t="s">
        <v>99</v>
      </c>
      <c r="C6" s="16" t="s">
        <v>207</v>
      </c>
      <c r="D6" s="17">
        <v>0.6</v>
      </c>
      <c r="E6" s="79"/>
      <c r="F6" s="79"/>
      <c r="G6" s="79"/>
      <c r="H6" s="79"/>
      <c r="I6" s="79"/>
      <c r="J6" s="79"/>
      <c r="K6" s="79"/>
      <c r="L6" s="79"/>
      <c r="M6" s="79"/>
      <c r="N6" s="79"/>
      <c r="O6" s="79"/>
      <c r="P6" s="79"/>
      <c r="Q6" s="79"/>
      <c r="R6" s="79"/>
      <c r="S6" s="79"/>
      <c r="T6" s="79"/>
      <c r="U6" s="79"/>
      <c r="V6" s="79"/>
      <c r="W6" s="79"/>
      <c r="X6" s="79"/>
      <c r="Y6" s="79"/>
      <c r="Z6" s="79"/>
      <c r="AA6" s="79"/>
      <c r="AB6" s="79"/>
      <c r="AC6" s="79"/>
      <c r="AD6" s="79"/>
      <c r="AE6" s="79"/>
    </row>
    <row r="7" spans="1:37" ht="76.5" x14ac:dyDescent="0.25">
      <c r="A7" s="79"/>
      <c r="B7" s="19" t="s">
        <v>5</v>
      </c>
      <c r="C7" s="16" t="s">
        <v>208</v>
      </c>
      <c r="D7" s="17">
        <v>0.8</v>
      </c>
      <c r="E7" s="79"/>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7" ht="51" x14ac:dyDescent="0.25">
      <c r="A8" s="79"/>
      <c r="B8" s="20" t="s">
        <v>52</v>
      </c>
      <c r="C8" s="16" t="s">
        <v>209</v>
      </c>
      <c r="D8" s="17">
        <v>1</v>
      </c>
      <c r="E8" s="79"/>
      <c r="F8" s="79"/>
      <c r="G8" s="79"/>
      <c r="H8" s="79"/>
      <c r="I8" s="79"/>
      <c r="J8" s="79"/>
      <c r="K8" s="79"/>
      <c r="L8" s="79"/>
      <c r="M8" s="79"/>
      <c r="N8" s="79"/>
      <c r="O8" s="79"/>
      <c r="P8" s="79"/>
      <c r="Q8" s="79"/>
      <c r="R8" s="79"/>
      <c r="S8" s="79"/>
      <c r="T8" s="79"/>
      <c r="U8" s="79"/>
      <c r="V8" s="79"/>
      <c r="W8" s="79"/>
      <c r="X8" s="79"/>
      <c r="Y8" s="79"/>
      <c r="Z8" s="79"/>
      <c r="AA8" s="79"/>
      <c r="AB8" s="79"/>
      <c r="AC8" s="79"/>
      <c r="AD8" s="79"/>
      <c r="AE8" s="79"/>
    </row>
    <row r="9" spans="1:37" x14ac:dyDescent="0.25">
      <c r="A9" s="79"/>
      <c r="B9" s="103"/>
      <c r="C9" s="103"/>
      <c r="D9" s="103"/>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ht="16.5" x14ac:dyDescent="0.25">
      <c r="A10" s="79"/>
      <c r="B10" s="104"/>
      <c r="C10" s="103"/>
      <c r="D10" s="103"/>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x14ac:dyDescent="0.25">
      <c r="A11" s="79"/>
      <c r="B11" s="103"/>
      <c r="C11" s="103"/>
      <c r="D11" s="103"/>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x14ac:dyDescent="0.25">
      <c r="A12" s="79"/>
      <c r="B12" s="103"/>
      <c r="C12" s="103"/>
      <c r="D12" s="103"/>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x14ac:dyDescent="0.25">
      <c r="A13" s="79"/>
      <c r="B13" s="103"/>
      <c r="C13" s="103"/>
      <c r="D13" s="103"/>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x14ac:dyDescent="0.25">
      <c r="A14" s="79"/>
      <c r="B14" s="103"/>
      <c r="C14" s="103"/>
      <c r="D14" s="103"/>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x14ac:dyDescent="0.25">
      <c r="A15" s="79"/>
      <c r="B15" s="103"/>
      <c r="C15" s="103"/>
      <c r="D15" s="103"/>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x14ac:dyDescent="0.25">
      <c r="A16" s="79"/>
      <c r="B16" s="103"/>
      <c r="C16" s="103"/>
      <c r="D16" s="103"/>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x14ac:dyDescent="0.25">
      <c r="A17" s="79"/>
      <c r="B17" s="103"/>
      <c r="C17" s="103"/>
      <c r="D17" s="103"/>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x14ac:dyDescent="0.25">
      <c r="A18" s="79"/>
      <c r="B18" s="103"/>
      <c r="C18" s="103"/>
      <c r="D18" s="103"/>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x14ac:dyDescent="0.25">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x14ac:dyDescent="0.25">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row>
    <row r="21" spans="1:37" x14ac:dyDescent="0.25">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row>
    <row r="22" spans="1:37" x14ac:dyDescent="0.25">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7" x14ac:dyDescent="0.25">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7" x14ac:dyDescent="0.2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7" x14ac:dyDescent="0.25">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row>
    <row r="26" spans="1:37" x14ac:dyDescent="0.25">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7" x14ac:dyDescent="0.25">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28" spans="1:37" x14ac:dyDescent="0.25">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row>
    <row r="29" spans="1:37" x14ac:dyDescent="0.25">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row>
    <row r="30" spans="1:37" x14ac:dyDescent="0.25">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row>
    <row r="31" spans="1:37" x14ac:dyDescent="0.25">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row>
    <row r="32" spans="1:37" x14ac:dyDescent="0.2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row>
    <row r="33" spans="1:31" x14ac:dyDescent="0.25">
      <c r="A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row>
    <row r="34" spans="1:31" x14ac:dyDescent="0.25">
      <c r="A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row>
    <row r="35" spans="1:31" x14ac:dyDescent="0.25">
      <c r="A35" s="79"/>
    </row>
    <row r="36" spans="1:31" x14ac:dyDescent="0.25">
      <c r="A36" s="79"/>
    </row>
    <row r="37" spans="1:31" x14ac:dyDescent="0.25">
      <c r="A37" s="79"/>
    </row>
    <row r="38" spans="1:31" x14ac:dyDescent="0.25">
      <c r="A38" s="79"/>
    </row>
    <row r="39" spans="1:31" x14ac:dyDescent="0.25">
      <c r="A39" s="79"/>
    </row>
    <row r="40" spans="1:31" x14ac:dyDescent="0.25">
      <c r="A40" s="79"/>
    </row>
    <row r="41" spans="1:31" x14ac:dyDescent="0.25">
      <c r="A41" s="79"/>
    </row>
    <row r="42" spans="1:31" x14ac:dyDescent="0.25">
      <c r="A42" s="79"/>
    </row>
    <row r="43" spans="1:31" x14ac:dyDescent="0.25">
      <c r="A43" s="79"/>
    </row>
    <row r="44" spans="1:31" x14ac:dyDescent="0.25">
      <c r="A44" s="79"/>
    </row>
    <row r="45" spans="1:31" x14ac:dyDescent="0.25">
      <c r="A45" s="79"/>
    </row>
    <row r="46" spans="1:31" x14ac:dyDescent="0.25">
      <c r="A46" s="79"/>
    </row>
    <row r="47" spans="1:31" x14ac:dyDescent="0.25">
      <c r="A47" s="79"/>
    </row>
    <row r="48" spans="1:31" x14ac:dyDescent="0.25">
      <c r="A48" s="79"/>
    </row>
    <row r="49" spans="1:1" x14ac:dyDescent="0.25">
      <c r="A49" s="79"/>
    </row>
    <row r="50" spans="1:1" x14ac:dyDescent="0.25">
      <c r="A50" s="79"/>
    </row>
    <row r="51" spans="1:1" x14ac:dyDescent="0.25">
      <c r="A51" s="79"/>
    </row>
    <row r="52" spans="1:1" x14ac:dyDescent="0.25">
      <c r="A52" s="79"/>
    </row>
    <row r="53" spans="1:1" x14ac:dyDescent="0.25">
      <c r="A53" s="79"/>
    </row>
    <row r="54" spans="1:1" x14ac:dyDescent="0.25">
      <c r="A54" s="79"/>
    </row>
    <row r="55" spans="1:1" x14ac:dyDescent="0.25">
      <c r="A55" s="7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8"/>
  <sheetViews>
    <sheetView topLeftCell="A204" zoomScale="60" zoomScaleNormal="60" workbookViewId="0">
      <selection activeCell="B210" sqref="B210:C219"/>
    </sheetView>
  </sheetViews>
  <sheetFormatPr baseColWidth="10" defaultRowHeight="15" x14ac:dyDescent="0.25"/>
  <cols>
    <col min="2" max="2" width="40.42578125" customWidth="1"/>
    <col min="3" max="3" width="119.85546875" customWidth="1"/>
    <col min="4" max="4" width="126.42578125" bestFit="1" customWidth="1"/>
    <col min="5" max="5" width="12.42578125" bestFit="1" customWidth="1"/>
    <col min="6" max="6" width="144.7109375" bestFit="1" customWidth="1"/>
    <col min="7" max="7" width="47.140625" bestFit="1" customWidth="1"/>
    <col min="8" max="8" width="125.140625" bestFit="1" customWidth="1"/>
    <col min="9" max="9" width="146.28515625" bestFit="1" customWidth="1"/>
    <col min="10" max="10" width="52.140625" bestFit="1" customWidth="1"/>
    <col min="11" max="11" width="147.42578125" bestFit="1" customWidth="1"/>
    <col min="12" max="12" width="16.42578125" bestFit="1" customWidth="1"/>
  </cols>
  <sheetData>
    <row r="1" spans="1:21" ht="33.75" x14ac:dyDescent="0.25">
      <c r="A1" s="79"/>
      <c r="B1" s="446" t="s">
        <v>61</v>
      </c>
      <c r="C1" s="446"/>
      <c r="D1" s="446"/>
      <c r="E1" s="79"/>
      <c r="F1" s="79"/>
      <c r="G1" s="79"/>
      <c r="H1" s="79"/>
      <c r="I1" s="79"/>
      <c r="J1" s="79"/>
      <c r="K1" s="79"/>
      <c r="L1" s="79"/>
      <c r="M1" s="79"/>
      <c r="N1" s="79"/>
      <c r="O1" s="79"/>
      <c r="P1" s="79"/>
      <c r="Q1" s="79"/>
      <c r="R1" s="79"/>
      <c r="S1" s="79"/>
      <c r="T1" s="79"/>
      <c r="U1" s="79"/>
    </row>
    <row r="2" spans="1:21" x14ac:dyDescent="0.25">
      <c r="A2" s="79"/>
      <c r="B2" s="79"/>
      <c r="C2" s="79"/>
      <c r="D2" s="79"/>
      <c r="E2" s="79"/>
      <c r="F2" s="79"/>
      <c r="G2" s="79"/>
      <c r="H2" s="79"/>
      <c r="I2" s="79"/>
      <c r="J2" s="79"/>
      <c r="K2" s="79"/>
      <c r="L2" s="79"/>
      <c r="M2" s="79"/>
      <c r="N2" s="79"/>
      <c r="O2" s="79"/>
      <c r="P2" s="79"/>
      <c r="Q2" s="79"/>
      <c r="R2" s="79"/>
      <c r="S2" s="79"/>
      <c r="T2" s="79"/>
      <c r="U2" s="79"/>
    </row>
    <row r="3" spans="1:21" ht="30" x14ac:dyDescent="0.25">
      <c r="A3" s="79"/>
      <c r="B3" s="100"/>
      <c r="C3" s="32" t="s">
        <v>54</v>
      </c>
      <c r="D3" s="32" t="s">
        <v>55</v>
      </c>
      <c r="E3" s="79"/>
      <c r="F3" s="79"/>
      <c r="G3" s="79"/>
      <c r="H3" s="79"/>
      <c r="I3" s="79"/>
      <c r="J3" s="79"/>
      <c r="K3" s="79"/>
      <c r="L3" s="79"/>
      <c r="M3" s="79"/>
      <c r="N3" s="79"/>
      <c r="O3" s="79"/>
      <c r="P3" s="79"/>
      <c r="Q3" s="79"/>
      <c r="R3" s="79"/>
      <c r="S3" s="79"/>
      <c r="T3" s="79"/>
      <c r="U3" s="79"/>
    </row>
    <row r="4" spans="1:21" ht="33.75" x14ac:dyDescent="0.25">
      <c r="A4" s="99" t="s">
        <v>80</v>
      </c>
      <c r="B4" s="35" t="s">
        <v>98</v>
      </c>
      <c r="C4" s="40" t="s">
        <v>140</v>
      </c>
      <c r="D4" s="33" t="s">
        <v>94</v>
      </c>
      <c r="E4" s="79"/>
      <c r="F4" s="79"/>
      <c r="G4" s="79"/>
      <c r="H4" s="79"/>
      <c r="I4" s="79"/>
      <c r="J4" s="79"/>
      <c r="K4" s="79"/>
      <c r="L4" s="79"/>
      <c r="M4" s="79"/>
      <c r="N4" s="79"/>
      <c r="O4" s="79"/>
      <c r="P4" s="79"/>
      <c r="Q4" s="79"/>
      <c r="R4" s="79"/>
      <c r="S4" s="79"/>
      <c r="T4" s="79"/>
      <c r="U4" s="79"/>
    </row>
    <row r="5" spans="1:21" ht="101.25" x14ac:dyDescent="0.25">
      <c r="A5" s="99" t="s">
        <v>81</v>
      </c>
      <c r="B5" s="36" t="s">
        <v>57</v>
      </c>
      <c r="C5" s="41" t="s">
        <v>90</v>
      </c>
      <c r="D5" s="34" t="s">
        <v>95</v>
      </c>
      <c r="E5" s="79"/>
      <c r="F5" s="79"/>
      <c r="G5" s="79"/>
      <c r="H5" s="79"/>
      <c r="I5" s="79"/>
      <c r="J5" s="79"/>
      <c r="K5" s="79"/>
      <c r="L5" s="79"/>
      <c r="M5" s="79"/>
      <c r="N5" s="79"/>
      <c r="O5" s="79"/>
      <c r="P5" s="79"/>
      <c r="Q5" s="79"/>
      <c r="R5" s="79"/>
      <c r="S5" s="79"/>
      <c r="T5" s="79"/>
      <c r="U5" s="79"/>
    </row>
    <row r="6" spans="1:21" ht="67.5" x14ac:dyDescent="0.25">
      <c r="A6" s="99" t="s">
        <v>78</v>
      </c>
      <c r="B6" s="37" t="s">
        <v>58</v>
      </c>
      <c r="C6" s="41" t="s">
        <v>91</v>
      </c>
      <c r="D6" s="34" t="s">
        <v>97</v>
      </c>
      <c r="E6" s="79"/>
      <c r="F6" s="79"/>
      <c r="G6" s="79"/>
      <c r="H6" s="79"/>
      <c r="I6" s="79"/>
      <c r="J6" s="79"/>
      <c r="K6" s="79"/>
      <c r="L6" s="79"/>
      <c r="M6" s="79"/>
      <c r="N6" s="79"/>
      <c r="O6" s="79"/>
      <c r="P6" s="79"/>
      <c r="Q6" s="79"/>
      <c r="R6" s="79"/>
      <c r="S6" s="79"/>
      <c r="T6" s="79"/>
      <c r="U6" s="79"/>
    </row>
    <row r="7" spans="1:21" ht="101.25" x14ac:dyDescent="0.25">
      <c r="A7" s="99" t="s">
        <v>6</v>
      </c>
      <c r="B7" s="38" t="s">
        <v>59</v>
      </c>
      <c r="C7" s="41" t="s">
        <v>92</v>
      </c>
      <c r="D7" s="34" t="s">
        <v>96</v>
      </c>
      <c r="E7" s="79"/>
      <c r="F7" s="79"/>
      <c r="G7" s="79"/>
      <c r="H7" s="79"/>
      <c r="I7" s="79"/>
      <c r="J7" s="79"/>
      <c r="K7" s="79"/>
      <c r="L7" s="79"/>
      <c r="M7" s="79"/>
      <c r="N7" s="79"/>
      <c r="O7" s="79"/>
      <c r="P7" s="79"/>
      <c r="Q7" s="79"/>
      <c r="R7" s="79"/>
      <c r="S7" s="79"/>
      <c r="T7" s="79"/>
      <c r="U7" s="79"/>
    </row>
    <row r="8" spans="1:21" ht="67.5" x14ac:dyDescent="0.25">
      <c r="A8" s="99" t="s">
        <v>82</v>
      </c>
      <c r="B8" s="39" t="s">
        <v>60</v>
      </c>
      <c r="C8" s="41" t="s">
        <v>93</v>
      </c>
      <c r="D8" s="34" t="s">
        <v>110</v>
      </c>
      <c r="E8" s="79"/>
      <c r="F8" s="79"/>
      <c r="G8" s="79"/>
      <c r="H8" s="79"/>
      <c r="I8" s="79"/>
      <c r="J8" s="79"/>
      <c r="K8" s="79"/>
      <c r="L8" s="79"/>
      <c r="M8" s="79"/>
      <c r="N8" s="79"/>
      <c r="O8" s="79"/>
      <c r="P8" s="79"/>
      <c r="Q8" s="79"/>
      <c r="R8" s="79"/>
      <c r="S8" s="79"/>
      <c r="T8" s="79"/>
      <c r="U8" s="79"/>
    </row>
    <row r="9" spans="1:21" ht="20.25" x14ac:dyDescent="0.25">
      <c r="A9" s="99"/>
      <c r="B9" s="99"/>
      <c r="C9" s="101"/>
      <c r="D9" s="101"/>
      <c r="E9" s="79"/>
      <c r="F9" s="79"/>
      <c r="G9" s="79"/>
      <c r="H9" s="79"/>
      <c r="I9" s="79"/>
      <c r="J9" s="79"/>
      <c r="K9" s="79"/>
      <c r="L9" s="79"/>
      <c r="M9" s="79"/>
      <c r="N9" s="79"/>
      <c r="O9" s="79"/>
      <c r="P9" s="79"/>
      <c r="Q9" s="79"/>
      <c r="R9" s="79"/>
      <c r="S9" s="79"/>
      <c r="T9" s="79"/>
      <c r="U9" s="79"/>
    </row>
    <row r="10" spans="1:21" ht="16.5" x14ac:dyDescent="0.25">
      <c r="A10" s="99"/>
      <c r="B10" s="102"/>
      <c r="C10" s="102"/>
      <c r="D10" s="102"/>
      <c r="E10" s="79"/>
      <c r="F10" s="79"/>
      <c r="G10" s="79"/>
      <c r="H10" s="79"/>
      <c r="I10" s="79"/>
      <c r="J10" s="79"/>
      <c r="K10" s="79"/>
      <c r="L10" s="79"/>
      <c r="M10" s="79"/>
      <c r="N10" s="79"/>
      <c r="O10" s="79"/>
      <c r="P10" s="79"/>
      <c r="Q10" s="79"/>
      <c r="R10" s="79"/>
      <c r="S10" s="79"/>
      <c r="T10" s="79"/>
      <c r="U10" s="79"/>
    </row>
    <row r="11" spans="1:21" x14ac:dyDescent="0.25">
      <c r="A11" s="99"/>
      <c r="B11" s="99" t="s">
        <v>88</v>
      </c>
      <c r="C11" s="99" t="s">
        <v>128</v>
      </c>
      <c r="D11" s="99" t="s">
        <v>135</v>
      </c>
      <c r="E11" s="79"/>
      <c r="F11" s="79"/>
      <c r="G11" s="79"/>
      <c r="H11" s="79"/>
      <c r="I11" s="79"/>
      <c r="J11" s="79"/>
      <c r="K11" s="79"/>
      <c r="L11" s="79"/>
      <c r="M11" s="79"/>
      <c r="N11" s="79"/>
      <c r="O11" s="79"/>
      <c r="P11" s="79"/>
      <c r="Q11" s="79"/>
      <c r="R11" s="79"/>
      <c r="S11" s="79"/>
      <c r="T11" s="79"/>
      <c r="U11" s="79"/>
    </row>
    <row r="12" spans="1:21" x14ac:dyDescent="0.25">
      <c r="A12" s="99"/>
      <c r="B12" s="99" t="s">
        <v>86</v>
      </c>
      <c r="C12" s="99" t="s">
        <v>132</v>
      </c>
      <c r="D12" s="99" t="s">
        <v>136</v>
      </c>
      <c r="E12" s="79"/>
      <c r="F12" s="79"/>
      <c r="G12" s="79"/>
      <c r="H12" s="79"/>
      <c r="I12" s="79"/>
      <c r="J12" s="79"/>
      <c r="K12" s="79"/>
      <c r="L12" s="79"/>
      <c r="M12" s="79"/>
      <c r="N12" s="79"/>
      <c r="O12" s="79"/>
      <c r="P12" s="79"/>
      <c r="Q12" s="79"/>
      <c r="R12" s="79"/>
      <c r="S12" s="79"/>
      <c r="T12" s="79"/>
      <c r="U12" s="79"/>
    </row>
    <row r="13" spans="1:21" x14ac:dyDescent="0.25">
      <c r="A13" s="99"/>
      <c r="B13" s="99"/>
      <c r="C13" s="99" t="s">
        <v>131</v>
      </c>
      <c r="D13" s="99" t="s">
        <v>137</v>
      </c>
      <c r="E13" s="79"/>
      <c r="F13" s="79"/>
      <c r="G13" s="79"/>
      <c r="H13" s="79"/>
      <c r="I13" s="79"/>
      <c r="J13" s="79"/>
      <c r="K13" s="79"/>
      <c r="L13" s="79"/>
      <c r="M13" s="79"/>
      <c r="N13" s="79"/>
      <c r="O13" s="79"/>
      <c r="P13" s="79"/>
      <c r="Q13" s="79"/>
      <c r="R13" s="79"/>
      <c r="S13" s="79"/>
      <c r="T13" s="79"/>
      <c r="U13" s="79"/>
    </row>
    <row r="14" spans="1:21" x14ac:dyDescent="0.25">
      <c r="A14" s="99"/>
      <c r="B14" s="99"/>
      <c r="C14" s="99" t="s">
        <v>133</v>
      </c>
      <c r="D14" s="99" t="s">
        <v>138</v>
      </c>
      <c r="E14" s="79"/>
      <c r="F14" s="79"/>
      <c r="G14" s="79"/>
      <c r="H14" s="79"/>
      <c r="I14" s="79"/>
      <c r="J14" s="79"/>
      <c r="K14" s="79"/>
      <c r="L14" s="79"/>
      <c r="M14" s="79"/>
      <c r="N14" s="79"/>
      <c r="O14" s="79"/>
      <c r="P14" s="79"/>
      <c r="Q14" s="79"/>
      <c r="R14" s="79"/>
      <c r="S14" s="79"/>
      <c r="T14" s="79"/>
      <c r="U14" s="79"/>
    </row>
    <row r="15" spans="1:21" x14ac:dyDescent="0.25">
      <c r="A15" s="99"/>
      <c r="B15" s="99"/>
      <c r="C15" s="99" t="s">
        <v>134</v>
      </c>
      <c r="D15" s="99" t="s">
        <v>139</v>
      </c>
      <c r="E15" s="79"/>
      <c r="F15" s="79"/>
      <c r="G15" s="79"/>
      <c r="H15" s="79"/>
      <c r="I15" s="79"/>
      <c r="J15" s="79"/>
      <c r="K15" s="79"/>
      <c r="L15" s="79"/>
      <c r="M15" s="79"/>
      <c r="N15" s="79"/>
      <c r="O15" s="79"/>
      <c r="P15" s="79"/>
      <c r="Q15" s="79"/>
      <c r="R15" s="79"/>
      <c r="S15" s="79"/>
      <c r="T15" s="79"/>
      <c r="U15" s="79"/>
    </row>
    <row r="16" spans="1:21" x14ac:dyDescent="0.25">
      <c r="A16" s="99"/>
      <c r="B16" s="99"/>
      <c r="C16" s="99"/>
      <c r="D16" s="99"/>
      <c r="E16" s="79"/>
      <c r="F16" s="79"/>
      <c r="G16" s="79"/>
      <c r="H16" s="79"/>
      <c r="I16" s="79"/>
      <c r="J16" s="79"/>
      <c r="K16" s="79"/>
      <c r="L16" s="79"/>
      <c r="M16" s="79"/>
      <c r="N16" s="79"/>
      <c r="O16" s="79"/>
    </row>
    <row r="17" spans="1:15" x14ac:dyDescent="0.25">
      <c r="A17" s="99"/>
      <c r="B17" s="99"/>
      <c r="C17" s="99"/>
      <c r="D17" s="99"/>
      <c r="E17" s="79"/>
      <c r="F17" s="79"/>
      <c r="G17" s="79"/>
      <c r="H17" s="79"/>
      <c r="I17" s="79"/>
      <c r="J17" s="79"/>
      <c r="K17" s="79"/>
      <c r="L17" s="79"/>
      <c r="M17" s="79"/>
      <c r="N17" s="79"/>
      <c r="O17" s="79"/>
    </row>
    <row r="18" spans="1:15" x14ac:dyDescent="0.25">
      <c r="A18" s="99"/>
      <c r="B18" s="103"/>
      <c r="C18" s="103"/>
      <c r="D18" s="103"/>
      <c r="E18" s="79"/>
      <c r="F18" s="79"/>
      <c r="G18" s="79"/>
      <c r="H18" s="79"/>
      <c r="I18" s="79"/>
      <c r="J18" s="79"/>
      <c r="K18" s="79"/>
      <c r="L18" s="79"/>
      <c r="M18" s="79"/>
      <c r="N18" s="79"/>
      <c r="O18" s="79"/>
    </row>
    <row r="19" spans="1:15" x14ac:dyDescent="0.25">
      <c r="A19" s="99"/>
      <c r="B19" s="103"/>
      <c r="C19" s="103"/>
      <c r="D19" s="103"/>
      <c r="E19" s="79"/>
      <c r="F19" s="79"/>
      <c r="G19" s="79"/>
      <c r="H19" s="79"/>
      <c r="I19" s="79"/>
      <c r="J19" s="79"/>
      <c r="K19" s="79"/>
      <c r="L19" s="79"/>
      <c r="M19" s="79"/>
      <c r="N19" s="79"/>
      <c r="O19" s="79"/>
    </row>
    <row r="20" spans="1:15" x14ac:dyDescent="0.25">
      <c r="A20" s="99"/>
      <c r="B20" s="103"/>
      <c r="C20" s="103"/>
      <c r="D20" s="103"/>
      <c r="E20" s="79"/>
      <c r="F20" s="79"/>
      <c r="G20" s="79"/>
      <c r="H20" s="79"/>
      <c r="I20" s="79"/>
      <c r="J20" s="79"/>
      <c r="K20" s="79"/>
      <c r="L20" s="79"/>
      <c r="M20" s="79"/>
      <c r="N20" s="79"/>
      <c r="O20" s="79"/>
    </row>
    <row r="21" spans="1:15" x14ac:dyDescent="0.25">
      <c r="A21" s="99"/>
      <c r="B21" s="103"/>
      <c r="C21" s="103"/>
      <c r="D21" s="103"/>
      <c r="E21" s="79"/>
      <c r="F21" s="79"/>
      <c r="G21" s="79"/>
      <c r="H21" s="79"/>
      <c r="I21" s="79"/>
      <c r="J21" s="79"/>
      <c r="K21" s="79"/>
      <c r="L21" s="79"/>
      <c r="M21" s="79"/>
      <c r="N21" s="79"/>
      <c r="O21" s="79"/>
    </row>
    <row r="22" spans="1:15" ht="20.25" x14ac:dyDescent="0.25">
      <c r="A22" s="99"/>
      <c r="B22" s="99"/>
      <c r="C22" s="101"/>
      <c r="D22" s="101"/>
      <c r="E22" s="79"/>
      <c r="F22" s="79"/>
      <c r="G22" s="79"/>
      <c r="H22" s="79"/>
      <c r="I22" s="79"/>
      <c r="J22" s="79"/>
      <c r="K22" s="79"/>
      <c r="L22" s="79"/>
      <c r="M22" s="79"/>
      <c r="N22" s="79"/>
      <c r="O22" s="79"/>
    </row>
    <row r="23" spans="1:15" ht="20.25" x14ac:dyDescent="0.25">
      <c r="A23" s="99"/>
      <c r="B23" s="99"/>
      <c r="C23" s="101"/>
      <c r="D23" s="101"/>
      <c r="E23" s="79"/>
      <c r="F23" s="79"/>
      <c r="G23" s="79"/>
      <c r="H23" s="79"/>
      <c r="I23" s="79"/>
      <c r="J23" s="79"/>
      <c r="K23" s="79"/>
      <c r="L23" s="79"/>
      <c r="M23" s="79"/>
      <c r="N23" s="79"/>
      <c r="O23" s="79"/>
    </row>
    <row r="24" spans="1:15" ht="20.25" x14ac:dyDescent="0.25">
      <c r="A24" s="99"/>
      <c r="B24" s="99"/>
      <c r="C24" s="101"/>
      <c r="D24" s="101"/>
      <c r="E24" s="79"/>
      <c r="F24" s="79"/>
      <c r="G24" s="79"/>
      <c r="H24" s="79"/>
      <c r="I24" s="79"/>
      <c r="J24" s="79"/>
      <c r="K24" s="79"/>
      <c r="L24" s="79"/>
      <c r="M24" s="79"/>
      <c r="N24" s="79"/>
      <c r="O24" s="79"/>
    </row>
    <row r="25" spans="1:15" ht="20.25" x14ac:dyDescent="0.25">
      <c r="A25" s="99"/>
      <c r="B25" s="99"/>
      <c r="C25" s="101"/>
      <c r="D25" s="101"/>
      <c r="E25" s="79"/>
      <c r="F25" s="79"/>
      <c r="G25" s="79"/>
      <c r="H25" s="79"/>
      <c r="I25" s="79"/>
      <c r="J25" s="79"/>
      <c r="K25" s="79"/>
      <c r="L25" s="79"/>
      <c r="M25" s="79"/>
      <c r="N25" s="79"/>
      <c r="O25" s="79"/>
    </row>
    <row r="26" spans="1:15" ht="20.25" x14ac:dyDescent="0.25">
      <c r="A26" s="99"/>
      <c r="B26" s="99"/>
      <c r="C26" s="101"/>
      <c r="D26" s="101"/>
      <c r="E26" s="79"/>
      <c r="F26" s="79"/>
      <c r="G26" s="79"/>
      <c r="H26" s="79"/>
      <c r="I26" s="79"/>
      <c r="J26" s="79"/>
      <c r="K26" s="79"/>
      <c r="L26" s="79"/>
      <c r="M26" s="79"/>
      <c r="N26" s="79"/>
      <c r="O26" s="79"/>
    </row>
    <row r="27" spans="1:15" ht="20.25" x14ac:dyDescent="0.25">
      <c r="A27" s="99"/>
      <c r="B27" s="99"/>
      <c r="C27" s="101"/>
      <c r="D27" s="101"/>
      <c r="E27" s="79"/>
      <c r="F27" s="79"/>
      <c r="G27" s="79"/>
      <c r="H27" s="79"/>
      <c r="I27" s="79"/>
      <c r="J27" s="79"/>
      <c r="K27" s="79"/>
      <c r="L27" s="79"/>
      <c r="M27" s="79"/>
      <c r="N27" s="79"/>
      <c r="O27" s="79"/>
    </row>
    <row r="28" spans="1:15" ht="20.25" x14ac:dyDescent="0.25">
      <c r="A28" s="99"/>
      <c r="B28" s="99"/>
      <c r="C28" s="101"/>
      <c r="D28" s="101"/>
      <c r="E28" s="79"/>
      <c r="F28" s="79"/>
      <c r="G28" s="79"/>
      <c r="H28" s="79"/>
      <c r="I28" s="79"/>
      <c r="J28" s="79"/>
      <c r="K28" s="79"/>
      <c r="L28" s="79"/>
      <c r="M28" s="79"/>
      <c r="N28" s="79"/>
      <c r="O28" s="79"/>
    </row>
    <row r="29" spans="1:15" ht="20.25" x14ac:dyDescent="0.25">
      <c r="A29" s="99"/>
      <c r="B29" s="99"/>
      <c r="C29" s="101"/>
      <c r="D29" s="101"/>
      <c r="E29" s="79"/>
      <c r="F29" s="79"/>
      <c r="G29" s="79"/>
      <c r="H29" s="79"/>
      <c r="I29" s="79"/>
      <c r="J29" s="79"/>
      <c r="K29" s="79"/>
      <c r="L29" s="79"/>
      <c r="M29" s="79"/>
      <c r="N29" s="79"/>
      <c r="O29" s="79"/>
    </row>
    <row r="30" spans="1:15" ht="20.25" x14ac:dyDescent="0.25">
      <c r="A30" s="99"/>
      <c r="B30" s="99"/>
      <c r="C30" s="101"/>
      <c r="D30" s="101"/>
      <c r="E30" s="79"/>
      <c r="F30" s="79"/>
      <c r="G30" s="79"/>
      <c r="H30" s="79"/>
      <c r="I30" s="79"/>
      <c r="J30" s="79"/>
      <c r="K30" s="79"/>
      <c r="L30" s="79"/>
      <c r="M30" s="79"/>
      <c r="N30" s="79"/>
      <c r="O30" s="79"/>
    </row>
    <row r="31" spans="1:15" ht="20.25" x14ac:dyDescent="0.25">
      <c r="A31" s="99"/>
      <c r="B31" s="99"/>
      <c r="C31" s="101"/>
      <c r="D31" s="101"/>
      <c r="E31" s="79"/>
      <c r="F31" s="79"/>
      <c r="G31" s="79"/>
      <c r="H31" s="79"/>
      <c r="I31" s="79"/>
      <c r="J31" s="79"/>
      <c r="K31" s="79"/>
      <c r="L31" s="79"/>
      <c r="M31" s="79"/>
      <c r="N31" s="79"/>
      <c r="O31" s="79"/>
    </row>
    <row r="32" spans="1:15" ht="20.25" x14ac:dyDescent="0.25">
      <c r="A32" s="99"/>
      <c r="B32" s="99"/>
      <c r="C32" s="101"/>
      <c r="D32" s="101"/>
      <c r="E32" s="79"/>
      <c r="F32" s="79"/>
      <c r="G32" s="79"/>
      <c r="H32" s="79"/>
      <c r="I32" s="79"/>
      <c r="J32" s="79"/>
      <c r="K32" s="79"/>
      <c r="L32" s="79"/>
      <c r="M32" s="79"/>
      <c r="N32" s="79"/>
      <c r="O32" s="79"/>
    </row>
    <row r="33" spans="1:15" ht="20.25" x14ac:dyDescent="0.25">
      <c r="A33" s="99"/>
      <c r="B33" s="99"/>
      <c r="C33" s="101"/>
      <c r="D33" s="101"/>
      <c r="E33" s="79"/>
      <c r="F33" s="79"/>
      <c r="G33" s="79"/>
      <c r="H33" s="79"/>
      <c r="I33" s="79"/>
      <c r="J33" s="79"/>
      <c r="K33" s="79"/>
      <c r="L33" s="79"/>
      <c r="M33" s="79"/>
      <c r="N33" s="79"/>
      <c r="O33" s="79"/>
    </row>
    <row r="34" spans="1:15" ht="20.25" x14ac:dyDescent="0.25">
      <c r="A34" s="99"/>
      <c r="B34" s="99"/>
      <c r="C34" s="101"/>
      <c r="D34" s="101"/>
      <c r="E34" s="79"/>
      <c r="F34" s="79"/>
      <c r="G34" s="79"/>
      <c r="H34" s="79"/>
      <c r="I34" s="79"/>
      <c r="J34" s="79"/>
      <c r="K34" s="79"/>
      <c r="L34" s="79"/>
      <c r="M34" s="79"/>
      <c r="N34" s="79"/>
      <c r="O34" s="79"/>
    </row>
    <row r="35" spans="1:15" ht="20.25" x14ac:dyDescent="0.25">
      <c r="A35" s="99"/>
      <c r="B35" s="99"/>
      <c r="C35" s="101"/>
      <c r="D35" s="101"/>
      <c r="E35" s="79"/>
      <c r="F35" s="79"/>
      <c r="G35" s="79"/>
      <c r="H35" s="79"/>
      <c r="I35" s="79"/>
      <c r="J35" s="79"/>
      <c r="K35" s="79"/>
      <c r="L35" s="79"/>
      <c r="M35" s="79"/>
      <c r="N35" s="79"/>
      <c r="O35" s="79"/>
    </row>
    <row r="36" spans="1:15" ht="20.25" x14ac:dyDescent="0.25">
      <c r="A36" s="99"/>
      <c r="B36" s="99"/>
      <c r="C36" s="101"/>
      <c r="D36" s="101"/>
      <c r="E36" s="79"/>
      <c r="F36" s="79"/>
      <c r="G36" s="79"/>
      <c r="H36" s="79"/>
      <c r="I36" s="79"/>
      <c r="J36" s="79"/>
      <c r="K36" s="79"/>
      <c r="L36" s="79"/>
      <c r="M36" s="79"/>
      <c r="N36" s="79"/>
      <c r="O36" s="79"/>
    </row>
    <row r="37" spans="1:15" ht="20.25" x14ac:dyDescent="0.25">
      <c r="A37" s="99"/>
      <c r="B37" s="99"/>
      <c r="C37" s="101"/>
      <c r="D37" s="101"/>
      <c r="E37" s="79"/>
      <c r="F37" s="79"/>
      <c r="G37" s="79"/>
      <c r="H37" s="79"/>
      <c r="I37" s="79"/>
      <c r="J37" s="79"/>
      <c r="K37" s="79"/>
      <c r="L37" s="79"/>
      <c r="M37" s="79"/>
      <c r="N37" s="79"/>
      <c r="O37" s="79"/>
    </row>
    <row r="38" spans="1:15" ht="20.25" x14ac:dyDescent="0.25">
      <c r="A38" s="99"/>
      <c r="B38" s="99"/>
      <c r="C38" s="101"/>
      <c r="D38" s="101"/>
      <c r="E38" s="79"/>
      <c r="F38" s="79"/>
      <c r="G38" s="79"/>
      <c r="H38" s="79"/>
      <c r="I38" s="79"/>
      <c r="J38" s="79"/>
      <c r="K38" s="79"/>
      <c r="L38" s="79"/>
      <c r="M38" s="79"/>
      <c r="N38" s="79"/>
      <c r="O38" s="79"/>
    </row>
    <row r="39" spans="1:15" ht="20.25" x14ac:dyDescent="0.25">
      <c r="A39" s="99"/>
      <c r="B39" s="99"/>
      <c r="C39" s="101"/>
      <c r="D39" s="101"/>
      <c r="E39" s="79"/>
      <c r="F39" s="79"/>
      <c r="G39" s="79"/>
      <c r="H39" s="79"/>
      <c r="I39" s="79"/>
      <c r="J39" s="79"/>
      <c r="K39" s="79"/>
      <c r="L39" s="79"/>
      <c r="M39" s="79"/>
      <c r="N39" s="79"/>
      <c r="O39" s="79"/>
    </row>
    <row r="40" spans="1:15" ht="20.25" x14ac:dyDescent="0.25">
      <c r="A40" s="99"/>
      <c r="B40" s="99"/>
      <c r="C40" s="101"/>
      <c r="D40" s="101"/>
      <c r="E40" s="79"/>
      <c r="F40" s="79"/>
      <c r="G40" s="79"/>
      <c r="H40" s="79"/>
      <c r="I40" s="79"/>
      <c r="J40" s="79"/>
      <c r="K40" s="79"/>
      <c r="L40" s="79"/>
      <c r="M40" s="79"/>
      <c r="N40" s="79"/>
      <c r="O40" s="79"/>
    </row>
    <row r="41" spans="1:15" ht="20.25" x14ac:dyDescent="0.25">
      <c r="A41" s="99"/>
      <c r="B41" s="99"/>
      <c r="C41" s="101"/>
      <c r="D41" s="101"/>
      <c r="E41" s="79"/>
      <c r="F41" s="79"/>
      <c r="G41" s="79"/>
      <c r="H41" s="79"/>
      <c r="I41" s="79"/>
      <c r="J41" s="79"/>
      <c r="K41" s="79"/>
      <c r="L41" s="79"/>
      <c r="M41" s="79"/>
      <c r="N41" s="79"/>
      <c r="O41" s="79"/>
    </row>
    <row r="42" spans="1:15" ht="20.25" x14ac:dyDescent="0.25">
      <c r="A42" s="99"/>
      <c r="B42" s="99"/>
      <c r="C42" s="101"/>
      <c r="D42" s="101"/>
      <c r="E42" s="79"/>
      <c r="F42" s="79"/>
      <c r="G42" s="79"/>
      <c r="H42" s="79"/>
      <c r="I42" s="79"/>
      <c r="J42" s="79"/>
      <c r="K42" s="79"/>
      <c r="L42" s="79"/>
      <c r="M42" s="79"/>
      <c r="N42" s="79"/>
      <c r="O42" s="79"/>
    </row>
    <row r="43" spans="1:15" ht="20.25" x14ac:dyDescent="0.25">
      <c r="A43" s="99"/>
      <c r="B43" s="99"/>
      <c r="C43" s="101"/>
      <c r="D43" s="101"/>
      <c r="E43" s="79"/>
      <c r="F43" s="79"/>
      <c r="G43" s="79"/>
      <c r="H43" s="79"/>
      <c r="I43" s="79"/>
      <c r="J43" s="79"/>
      <c r="K43" s="79"/>
      <c r="L43" s="79"/>
      <c r="M43" s="79"/>
      <c r="N43" s="79"/>
      <c r="O43" s="79"/>
    </row>
    <row r="44" spans="1:15" ht="20.25" x14ac:dyDescent="0.25">
      <c r="A44" s="99"/>
      <c r="B44" s="99"/>
      <c r="C44" s="101"/>
      <c r="D44" s="101"/>
      <c r="E44" s="79"/>
      <c r="F44" s="79"/>
      <c r="G44" s="79"/>
      <c r="H44" s="79"/>
      <c r="I44" s="79"/>
      <c r="J44" s="79"/>
      <c r="K44" s="79"/>
      <c r="L44" s="79"/>
      <c r="M44" s="79"/>
      <c r="N44" s="79"/>
      <c r="O44" s="79"/>
    </row>
    <row r="45" spans="1:15" ht="20.25" x14ac:dyDescent="0.25">
      <c r="A45" s="99"/>
      <c r="B45" s="99"/>
      <c r="C45" s="101"/>
      <c r="D45" s="101"/>
      <c r="E45" s="79"/>
      <c r="F45" s="79"/>
      <c r="G45" s="79"/>
      <c r="H45" s="79"/>
      <c r="I45" s="79"/>
      <c r="J45" s="79"/>
      <c r="K45" s="79"/>
      <c r="L45" s="79"/>
      <c r="M45" s="79"/>
      <c r="N45" s="79"/>
      <c r="O45" s="79"/>
    </row>
    <row r="46" spans="1:15" ht="20.25" x14ac:dyDescent="0.25">
      <c r="A46" s="99"/>
      <c r="B46" s="99"/>
      <c r="C46" s="101"/>
      <c r="D46" s="101"/>
      <c r="E46" s="79"/>
      <c r="F46" s="79"/>
      <c r="G46" s="79"/>
      <c r="H46" s="79"/>
      <c r="I46" s="79"/>
      <c r="J46" s="79"/>
      <c r="K46" s="79"/>
      <c r="L46" s="79"/>
      <c r="M46" s="79"/>
      <c r="N46" s="79"/>
      <c r="O46" s="79"/>
    </row>
    <row r="47" spans="1:15" ht="20.25" x14ac:dyDescent="0.25">
      <c r="A47" s="99"/>
      <c r="B47" s="99"/>
      <c r="C47" s="101"/>
      <c r="D47" s="101"/>
      <c r="E47" s="79"/>
      <c r="F47" s="79"/>
      <c r="G47" s="79"/>
      <c r="H47" s="79"/>
      <c r="I47" s="79"/>
      <c r="J47" s="79"/>
      <c r="K47" s="79"/>
      <c r="L47" s="79"/>
      <c r="M47" s="79"/>
      <c r="N47" s="79"/>
      <c r="O47" s="79"/>
    </row>
    <row r="48" spans="1:15" ht="20.25" x14ac:dyDescent="0.25">
      <c r="A48" s="99"/>
      <c r="B48" s="99"/>
      <c r="C48" s="101"/>
      <c r="D48" s="101"/>
      <c r="E48" s="79"/>
      <c r="F48" s="79"/>
      <c r="G48" s="79"/>
      <c r="H48" s="79"/>
      <c r="I48" s="79"/>
      <c r="J48" s="79"/>
      <c r="K48" s="79"/>
      <c r="L48" s="79"/>
      <c r="M48" s="79"/>
      <c r="N48" s="79"/>
      <c r="O48" s="79"/>
    </row>
    <row r="49" spans="1:15" ht="20.25" x14ac:dyDescent="0.25">
      <c r="A49" s="99"/>
      <c r="B49" s="99"/>
      <c r="C49" s="101"/>
      <c r="D49" s="101"/>
      <c r="E49" s="79"/>
      <c r="F49" s="79"/>
      <c r="G49" s="79"/>
      <c r="H49" s="79"/>
      <c r="I49" s="79"/>
      <c r="J49" s="79"/>
      <c r="K49" s="79"/>
      <c r="L49" s="79"/>
      <c r="M49" s="79"/>
      <c r="N49" s="79"/>
      <c r="O49" s="79"/>
    </row>
    <row r="50" spans="1:15" ht="20.25" x14ac:dyDescent="0.25">
      <c r="A50" s="99"/>
      <c r="B50" s="99"/>
      <c r="C50" s="101"/>
      <c r="D50" s="101"/>
      <c r="E50" s="79"/>
      <c r="F50" s="79"/>
      <c r="G50" s="79"/>
      <c r="H50" s="79"/>
      <c r="I50" s="79"/>
      <c r="J50" s="79"/>
      <c r="K50" s="79"/>
      <c r="L50" s="79"/>
      <c r="M50" s="79"/>
      <c r="N50" s="79"/>
      <c r="O50" s="79"/>
    </row>
    <row r="51" spans="1:15" ht="20.25" x14ac:dyDescent="0.25">
      <c r="A51" s="99"/>
      <c r="B51" s="99"/>
      <c r="C51" s="101"/>
      <c r="D51" s="101"/>
      <c r="E51" s="79"/>
      <c r="F51" s="79"/>
      <c r="G51" s="79"/>
      <c r="H51" s="79"/>
      <c r="I51" s="79"/>
      <c r="J51" s="79"/>
      <c r="K51" s="79"/>
      <c r="L51" s="79"/>
      <c r="M51" s="79"/>
      <c r="N51" s="79"/>
      <c r="O51" s="79"/>
    </row>
    <row r="52" spans="1:15" ht="20.25" x14ac:dyDescent="0.25">
      <c r="A52" s="99"/>
      <c r="B52" s="22"/>
      <c r="C52" s="30"/>
      <c r="D52" s="30"/>
    </row>
    <row r="53" spans="1:15" ht="20.25" x14ac:dyDescent="0.25">
      <c r="A53" s="99"/>
      <c r="B53" s="22"/>
      <c r="C53" s="30"/>
      <c r="D53" s="30"/>
    </row>
    <row r="54" spans="1:15" ht="20.25" x14ac:dyDescent="0.25">
      <c r="A54" s="99"/>
      <c r="B54" s="22"/>
      <c r="C54" s="30"/>
      <c r="D54" s="30"/>
    </row>
    <row r="55" spans="1:15" ht="20.25" x14ac:dyDescent="0.25">
      <c r="A55" s="99"/>
      <c r="B55" s="22"/>
      <c r="C55" s="30"/>
      <c r="D55" s="30"/>
    </row>
    <row r="56" spans="1:15" ht="20.25" x14ac:dyDescent="0.25">
      <c r="A56" s="99"/>
      <c r="B56" s="22"/>
      <c r="C56" s="30"/>
      <c r="D56" s="30"/>
    </row>
    <row r="57" spans="1:15" ht="20.25" x14ac:dyDescent="0.25">
      <c r="A57" s="99"/>
      <c r="B57" s="22"/>
      <c r="C57" s="30"/>
      <c r="D57" s="30"/>
    </row>
    <row r="58" spans="1:15" ht="20.25" x14ac:dyDescent="0.25">
      <c r="A58" s="99"/>
      <c r="B58" s="22"/>
      <c r="C58" s="30"/>
      <c r="D58" s="30"/>
    </row>
    <row r="59" spans="1:15" ht="20.25" x14ac:dyDescent="0.25">
      <c r="A59" s="99"/>
      <c r="B59" s="22"/>
      <c r="C59" s="30"/>
      <c r="D59" s="30"/>
    </row>
    <row r="60" spans="1:15" ht="20.25" x14ac:dyDescent="0.25">
      <c r="A60" s="99"/>
      <c r="B60" s="22"/>
      <c r="C60" s="30"/>
      <c r="D60" s="30"/>
    </row>
    <row r="61" spans="1:15" ht="20.25" x14ac:dyDescent="0.25">
      <c r="A61" s="99"/>
      <c r="B61" s="22"/>
      <c r="C61" s="30"/>
      <c r="D61" s="30"/>
    </row>
    <row r="62" spans="1:15" ht="20.25" x14ac:dyDescent="0.25">
      <c r="A62" s="99"/>
      <c r="B62" s="22"/>
      <c r="C62" s="30"/>
      <c r="D62" s="30"/>
    </row>
    <row r="63" spans="1:15" ht="20.25" x14ac:dyDescent="0.25">
      <c r="A63" s="99"/>
      <c r="B63" s="22"/>
      <c r="C63" s="30"/>
      <c r="D63" s="30"/>
    </row>
    <row r="64" spans="1:15" ht="20.25" x14ac:dyDescent="0.25">
      <c r="A64" s="99"/>
      <c r="B64" s="22"/>
      <c r="C64" s="30"/>
      <c r="D64" s="30"/>
    </row>
    <row r="65" spans="1:4" ht="20.25" x14ac:dyDescent="0.25">
      <c r="A65" s="99"/>
      <c r="B65" s="22"/>
      <c r="C65" s="30"/>
      <c r="D65" s="30"/>
    </row>
    <row r="66" spans="1:4" ht="20.25" x14ac:dyDescent="0.25">
      <c r="A66" s="99"/>
      <c r="B66" s="22"/>
      <c r="C66" s="30"/>
      <c r="D66" s="30"/>
    </row>
    <row r="67" spans="1:4" ht="20.25" x14ac:dyDescent="0.25">
      <c r="A67" s="99"/>
      <c r="B67" s="22"/>
      <c r="C67" s="30"/>
      <c r="D67" s="30"/>
    </row>
    <row r="68" spans="1:4" ht="20.25" x14ac:dyDescent="0.25">
      <c r="A68" s="99"/>
      <c r="B68" s="22"/>
      <c r="C68" s="30"/>
      <c r="D68" s="30"/>
    </row>
    <row r="69" spans="1:4" ht="20.25" x14ac:dyDescent="0.25">
      <c r="A69" s="99"/>
      <c r="B69" s="22"/>
      <c r="C69" s="30"/>
      <c r="D69" s="30"/>
    </row>
    <row r="70" spans="1:4" ht="20.25" x14ac:dyDescent="0.25">
      <c r="A70" s="99"/>
      <c r="B70" s="22"/>
      <c r="C70" s="30"/>
      <c r="D70" s="30"/>
    </row>
    <row r="71" spans="1:4" ht="20.25" x14ac:dyDescent="0.25">
      <c r="A71" s="99"/>
      <c r="B71" s="22"/>
      <c r="C71" s="30"/>
      <c r="D71" s="30"/>
    </row>
    <row r="72" spans="1:4" ht="20.25" x14ac:dyDescent="0.25">
      <c r="A72" s="99"/>
      <c r="B72" s="22"/>
      <c r="C72" s="30"/>
      <c r="D72" s="30"/>
    </row>
    <row r="73" spans="1:4" ht="20.25" x14ac:dyDescent="0.25">
      <c r="A73" s="99"/>
      <c r="B73" s="22"/>
      <c r="C73" s="30"/>
      <c r="D73" s="30"/>
    </row>
    <row r="74" spans="1:4" ht="20.25" x14ac:dyDescent="0.25">
      <c r="A74" s="99"/>
      <c r="B74" s="22"/>
      <c r="C74" s="30"/>
      <c r="D74" s="30"/>
    </row>
    <row r="75" spans="1:4" ht="20.25" x14ac:dyDescent="0.25">
      <c r="A75" s="99"/>
      <c r="B75" s="22"/>
      <c r="C75" s="30"/>
      <c r="D75" s="30"/>
    </row>
    <row r="76" spans="1:4" ht="20.25" x14ac:dyDescent="0.25">
      <c r="A76" s="99"/>
      <c r="B76" s="22"/>
      <c r="C76" s="30"/>
      <c r="D76" s="30"/>
    </row>
    <row r="77" spans="1:4" ht="20.25" x14ac:dyDescent="0.25">
      <c r="A77" s="99"/>
      <c r="B77" s="22"/>
      <c r="C77" s="30"/>
      <c r="D77" s="30"/>
    </row>
    <row r="78" spans="1:4" ht="20.25" x14ac:dyDescent="0.25">
      <c r="A78" s="99"/>
      <c r="B78" s="22"/>
      <c r="C78" s="30"/>
      <c r="D78" s="30"/>
    </row>
    <row r="79" spans="1:4" ht="20.25" x14ac:dyDescent="0.25">
      <c r="A79" s="99"/>
      <c r="B79" s="22"/>
      <c r="C79" s="30"/>
      <c r="D79" s="30"/>
    </row>
    <row r="80" spans="1:4" ht="20.25" x14ac:dyDescent="0.25">
      <c r="A80" s="99"/>
      <c r="B80" s="22"/>
      <c r="C80" s="30"/>
      <c r="D80" s="30"/>
    </row>
    <row r="81" spans="1:4" ht="20.25" x14ac:dyDescent="0.25">
      <c r="A81" s="99"/>
      <c r="B81" s="22"/>
      <c r="C81" s="30"/>
      <c r="D81" s="30"/>
    </row>
    <row r="82" spans="1:4" ht="20.25" x14ac:dyDescent="0.25">
      <c r="A82" s="99"/>
      <c r="B82" s="22"/>
      <c r="C82" s="30"/>
      <c r="D82" s="30"/>
    </row>
    <row r="83" spans="1:4" ht="20.25" x14ac:dyDescent="0.25">
      <c r="A83" s="99"/>
      <c r="B83" s="22"/>
      <c r="C83" s="30"/>
      <c r="D83" s="30"/>
    </row>
    <row r="84" spans="1:4" ht="20.25" x14ac:dyDescent="0.25">
      <c r="A84" s="99"/>
      <c r="B84" s="22"/>
      <c r="C84" s="30"/>
      <c r="D84" s="30"/>
    </row>
    <row r="85" spans="1:4" ht="20.25" x14ac:dyDescent="0.25">
      <c r="A85" s="99"/>
      <c r="B85" s="22"/>
      <c r="C85" s="30"/>
      <c r="D85" s="30"/>
    </row>
    <row r="86" spans="1:4" ht="20.25" x14ac:dyDescent="0.25">
      <c r="A86" s="99"/>
      <c r="B86" s="22"/>
      <c r="C86" s="30"/>
      <c r="D86" s="30"/>
    </row>
    <row r="87" spans="1:4" ht="20.25" x14ac:dyDescent="0.25">
      <c r="A87" s="99"/>
      <c r="B87" s="22"/>
      <c r="C87" s="30"/>
      <c r="D87" s="30"/>
    </row>
    <row r="88" spans="1:4" ht="20.25" x14ac:dyDescent="0.25">
      <c r="A88" s="99"/>
      <c r="B88" s="22"/>
      <c r="C88" s="30"/>
      <c r="D88" s="30"/>
    </row>
    <row r="89" spans="1:4" ht="20.25" x14ac:dyDescent="0.25">
      <c r="A89" s="99"/>
      <c r="B89" s="22"/>
      <c r="C89" s="30"/>
      <c r="D89" s="30"/>
    </row>
    <row r="90" spans="1:4" ht="20.25" x14ac:dyDescent="0.25">
      <c r="A90" s="99"/>
      <c r="B90" s="22"/>
      <c r="C90" s="30"/>
      <c r="D90" s="30"/>
    </row>
    <row r="91" spans="1:4" ht="20.25" x14ac:dyDescent="0.25">
      <c r="A91" s="99"/>
      <c r="B91" s="22"/>
      <c r="C91" s="30"/>
      <c r="D91" s="30"/>
    </row>
    <row r="92" spans="1:4" ht="20.25" x14ac:dyDescent="0.25">
      <c r="A92" s="99"/>
      <c r="B92" s="22"/>
      <c r="C92" s="30"/>
      <c r="D92" s="30"/>
    </row>
    <row r="93" spans="1:4" ht="20.25" x14ac:dyDescent="0.25">
      <c r="A93" s="99"/>
      <c r="B93" s="22"/>
      <c r="C93" s="30"/>
      <c r="D93" s="30"/>
    </row>
    <row r="94" spans="1:4" ht="20.25" x14ac:dyDescent="0.25">
      <c r="A94" s="99"/>
      <c r="B94" s="22"/>
      <c r="C94" s="30"/>
      <c r="D94" s="30"/>
    </row>
    <row r="95" spans="1:4" ht="20.25" x14ac:dyDescent="0.25">
      <c r="A95" s="99"/>
      <c r="B95" s="22"/>
      <c r="C95" s="30"/>
      <c r="D95" s="30"/>
    </row>
    <row r="96" spans="1:4" ht="20.25" x14ac:dyDescent="0.25">
      <c r="A96" s="99"/>
      <c r="B96" s="22"/>
      <c r="C96" s="30"/>
      <c r="D96" s="30"/>
    </row>
    <row r="97" spans="1:4" ht="20.25" x14ac:dyDescent="0.25">
      <c r="A97" s="99"/>
      <c r="B97" s="22"/>
      <c r="C97" s="30"/>
      <c r="D97" s="30"/>
    </row>
    <row r="98" spans="1:4" ht="20.25" x14ac:dyDescent="0.25">
      <c r="A98" s="99"/>
      <c r="B98" s="22"/>
      <c r="C98" s="30"/>
      <c r="D98" s="30"/>
    </row>
    <row r="99" spans="1:4" ht="20.25" x14ac:dyDescent="0.25">
      <c r="A99" s="99"/>
      <c r="B99" s="22"/>
      <c r="C99" s="30"/>
      <c r="D99" s="30"/>
    </row>
    <row r="100" spans="1:4" ht="20.25" x14ac:dyDescent="0.25">
      <c r="A100" s="99"/>
      <c r="B100" s="22"/>
      <c r="C100" s="30"/>
      <c r="D100" s="30"/>
    </row>
    <row r="101" spans="1:4" ht="20.25" x14ac:dyDescent="0.25">
      <c r="A101" s="99"/>
      <c r="B101" s="22"/>
      <c r="C101" s="30"/>
      <c r="D101" s="30"/>
    </row>
    <row r="102" spans="1:4" ht="20.25" x14ac:dyDescent="0.25">
      <c r="A102" s="99"/>
      <c r="B102" s="22"/>
      <c r="C102" s="30"/>
      <c r="D102" s="30"/>
    </row>
    <row r="103" spans="1:4" ht="20.25" x14ac:dyDescent="0.25">
      <c r="A103" s="99"/>
      <c r="B103" s="22"/>
      <c r="C103" s="30"/>
      <c r="D103" s="30"/>
    </row>
    <row r="104" spans="1:4" ht="20.25" x14ac:dyDescent="0.25">
      <c r="A104" s="99"/>
      <c r="B104" s="22"/>
      <c r="C104" s="30"/>
      <c r="D104" s="30"/>
    </row>
    <row r="105" spans="1:4" ht="20.25" x14ac:dyDescent="0.25">
      <c r="A105" s="99"/>
      <c r="B105" s="22"/>
      <c r="C105" s="30"/>
      <c r="D105" s="30"/>
    </row>
    <row r="106" spans="1:4" ht="20.25" x14ac:dyDescent="0.25">
      <c r="A106" s="99"/>
      <c r="B106" s="22"/>
      <c r="C106" s="30"/>
      <c r="D106" s="30"/>
    </row>
    <row r="107" spans="1:4" ht="20.25" x14ac:dyDescent="0.25">
      <c r="A107" s="99"/>
      <c r="B107" s="22"/>
      <c r="C107" s="30"/>
      <c r="D107" s="30"/>
    </row>
    <row r="108" spans="1:4" ht="20.25" x14ac:dyDescent="0.25">
      <c r="A108" s="99"/>
      <c r="B108" s="22"/>
      <c r="C108" s="30"/>
      <c r="D108" s="30"/>
    </row>
    <row r="109" spans="1:4" ht="20.25" x14ac:dyDescent="0.25">
      <c r="A109" s="99"/>
      <c r="B109" s="22"/>
      <c r="C109" s="30"/>
      <c r="D109" s="30"/>
    </row>
    <row r="110" spans="1:4" ht="20.25" x14ac:dyDescent="0.25">
      <c r="A110" s="99"/>
      <c r="B110" s="22"/>
      <c r="C110" s="30"/>
      <c r="D110" s="30"/>
    </row>
    <row r="111" spans="1:4" ht="20.25" x14ac:dyDescent="0.25">
      <c r="A111" s="99"/>
      <c r="B111" s="22"/>
      <c r="C111" s="30"/>
      <c r="D111" s="30"/>
    </row>
    <row r="112" spans="1:4" ht="20.25" x14ac:dyDescent="0.25">
      <c r="A112" s="99"/>
      <c r="B112" s="22"/>
      <c r="C112" s="30"/>
      <c r="D112" s="30"/>
    </row>
    <row r="113" spans="1:4" ht="20.25" x14ac:dyDescent="0.25">
      <c r="A113" s="99"/>
      <c r="B113" s="22"/>
      <c r="C113" s="30"/>
      <c r="D113" s="30"/>
    </row>
    <row r="114" spans="1:4" ht="20.25" x14ac:dyDescent="0.25">
      <c r="A114" s="99"/>
      <c r="B114" s="22"/>
      <c r="C114" s="30"/>
      <c r="D114" s="30"/>
    </row>
    <row r="115" spans="1:4" ht="20.25" x14ac:dyDescent="0.25">
      <c r="A115" s="99"/>
      <c r="B115" s="22"/>
      <c r="C115" s="30"/>
      <c r="D115" s="30"/>
    </row>
    <row r="116" spans="1:4" ht="20.25" x14ac:dyDescent="0.25">
      <c r="A116" s="99"/>
      <c r="B116" s="22"/>
      <c r="C116" s="30"/>
      <c r="D116" s="30"/>
    </row>
    <row r="117" spans="1:4" ht="20.25" x14ac:dyDescent="0.25">
      <c r="A117" s="99"/>
      <c r="B117" s="22"/>
      <c r="C117" s="30"/>
      <c r="D117" s="30"/>
    </row>
    <row r="118" spans="1:4" ht="20.25" x14ac:dyDescent="0.25">
      <c r="A118" s="99"/>
      <c r="B118" s="22"/>
      <c r="C118" s="30"/>
      <c r="D118" s="30"/>
    </row>
    <row r="119" spans="1:4" ht="20.25" x14ac:dyDescent="0.25">
      <c r="A119" s="99"/>
      <c r="B119" s="22"/>
      <c r="C119" s="30"/>
      <c r="D119" s="30"/>
    </row>
    <row r="120" spans="1:4" ht="20.25" x14ac:dyDescent="0.25">
      <c r="A120" s="99"/>
      <c r="B120" s="22"/>
      <c r="C120" s="30"/>
      <c r="D120" s="30"/>
    </row>
    <row r="121" spans="1:4" ht="20.25" x14ac:dyDescent="0.25">
      <c r="A121" s="99"/>
      <c r="B121" s="22"/>
      <c r="C121" s="30"/>
      <c r="D121" s="30"/>
    </row>
    <row r="122" spans="1:4" ht="20.25" x14ac:dyDescent="0.25">
      <c r="A122" s="99"/>
      <c r="B122" s="22"/>
      <c r="C122" s="30"/>
      <c r="D122" s="30"/>
    </row>
    <row r="123" spans="1:4" ht="20.25" x14ac:dyDescent="0.25">
      <c r="A123" s="99"/>
      <c r="B123" s="22"/>
      <c r="C123" s="30"/>
      <c r="D123" s="30"/>
    </row>
    <row r="124" spans="1:4" ht="20.25" x14ac:dyDescent="0.25">
      <c r="A124" s="99"/>
      <c r="B124" s="22"/>
      <c r="C124" s="30"/>
      <c r="D124" s="30"/>
    </row>
    <row r="125" spans="1:4" ht="20.25" x14ac:dyDescent="0.25">
      <c r="A125" s="99"/>
      <c r="B125" s="22"/>
      <c r="C125" s="30"/>
      <c r="D125" s="30"/>
    </row>
    <row r="126" spans="1:4" ht="20.25" x14ac:dyDescent="0.25">
      <c r="A126" s="99"/>
      <c r="B126" s="22"/>
      <c r="C126" s="30"/>
      <c r="D126" s="30"/>
    </row>
    <row r="127" spans="1:4" ht="20.25" x14ac:dyDescent="0.25">
      <c r="A127" s="99"/>
      <c r="B127" s="22"/>
      <c r="C127" s="30"/>
      <c r="D127" s="30"/>
    </row>
    <row r="128" spans="1:4" ht="20.25" x14ac:dyDescent="0.25">
      <c r="A128" s="99"/>
      <c r="B128" s="22"/>
      <c r="C128" s="30"/>
      <c r="D128" s="30"/>
    </row>
    <row r="129" spans="1:4" ht="20.25" x14ac:dyDescent="0.25">
      <c r="A129" s="99"/>
      <c r="B129" s="22"/>
      <c r="C129" s="30"/>
      <c r="D129" s="30"/>
    </row>
    <row r="130" spans="1:4" ht="20.25" x14ac:dyDescent="0.25">
      <c r="A130" s="99"/>
      <c r="B130" s="22"/>
      <c r="C130" s="30"/>
      <c r="D130" s="30"/>
    </row>
    <row r="131" spans="1:4" ht="20.25" x14ac:dyDescent="0.25">
      <c r="A131" s="99"/>
      <c r="B131" s="22"/>
      <c r="C131" s="30"/>
      <c r="D131" s="30"/>
    </row>
    <row r="132" spans="1:4" ht="20.25" x14ac:dyDescent="0.25">
      <c r="A132" s="99"/>
      <c r="B132" s="22"/>
      <c r="C132" s="30"/>
      <c r="D132" s="30"/>
    </row>
    <row r="133" spans="1:4" ht="20.25" x14ac:dyDescent="0.25">
      <c r="A133" s="99"/>
      <c r="B133" s="22"/>
      <c r="C133" s="30"/>
      <c r="D133" s="30"/>
    </row>
    <row r="134" spans="1:4" ht="20.25" x14ac:dyDescent="0.25">
      <c r="A134" s="99"/>
      <c r="B134" s="22"/>
      <c r="C134" s="30"/>
      <c r="D134" s="30"/>
    </row>
    <row r="135" spans="1:4" ht="20.25" x14ac:dyDescent="0.25">
      <c r="A135" s="99"/>
      <c r="B135" s="22"/>
      <c r="C135" s="30"/>
      <c r="D135" s="30"/>
    </row>
    <row r="136" spans="1:4" ht="20.25" x14ac:dyDescent="0.25">
      <c r="A136" s="99"/>
      <c r="B136" s="22"/>
      <c r="C136" s="30"/>
      <c r="D136" s="30"/>
    </row>
    <row r="137" spans="1:4" ht="20.25" x14ac:dyDescent="0.25">
      <c r="A137" s="99"/>
      <c r="B137" s="22"/>
      <c r="C137" s="30"/>
      <c r="D137" s="30"/>
    </row>
    <row r="138" spans="1:4" ht="20.25" x14ac:dyDescent="0.25">
      <c r="A138" s="99"/>
      <c r="B138" s="22"/>
      <c r="C138" s="30"/>
      <c r="D138" s="30"/>
    </row>
    <row r="139" spans="1:4" ht="20.25" x14ac:dyDescent="0.25">
      <c r="A139" s="99"/>
      <c r="B139" s="22"/>
      <c r="C139" s="30"/>
      <c r="D139" s="30"/>
    </row>
    <row r="140" spans="1:4" ht="20.25" x14ac:dyDescent="0.25">
      <c r="A140" s="99"/>
      <c r="B140" s="22"/>
      <c r="C140" s="30"/>
      <c r="D140" s="30"/>
    </row>
    <row r="141" spans="1:4" ht="20.25" x14ac:dyDescent="0.25">
      <c r="A141" s="99"/>
      <c r="B141" s="22"/>
      <c r="C141" s="30"/>
      <c r="D141" s="30"/>
    </row>
    <row r="142" spans="1:4" ht="20.25" x14ac:dyDescent="0.25">
      <c r="A142" s="99"/>
      <c r="B142" s="22"/>
      <c r="C142" s="30"/>
      <c r="D142" s="30"/>
    </row>
    <row r="143" spans="1:4" ht="20.25" x14ac:dyDescent="0.25">
      <c r="A143" s="99"/>
      <c r="B143" s="22"/>
      <c r="C143" s="30"/>
      <c r="D143" s="30"/>
    </row>
    <row r="144" spans="1:4" ht="20.25" x14ac:dyDescent="0.25">
      <c r="A144" s="99"/>
      <c r="B144" s="22"/>
      <c r="C144" s="30"/>
      <c r="D144" s="30"/>
    </row>
    <row r="145" spans="1:4" ht="20.25" x14ac:dyDescent="0.25">
      <c r="A145" s="99"/>
      <c r="B145" s="22"/>
      <c r="C145" s="30"/>
      <c r="D145" s="30"/>
    </row>
    <row r="146" spans="1:4" ht="20.25" x14ac:dyDescent="0.25">
      <c r="A146" s="99"/>
      <c r="B146" s="22"/>
      <c r="C146" s="30"/>
      <c r="D146" s="30"/>
    </row>
    <row r="147" spans="1:4" ht="20.25" x14ac:dyDescent="0.25">
      <c r="A147" s="99"/>
      <c r="B147" s="22"/>
      <c r="C147" s="30"/>
      <c r="D147" s="30"/>
    </row>
    <row r="148" spans="1:4" ht="20.25" x14ac:dyDescent="0.25">
      <c r="A148" s="99"/>
      <c r="B148" s="22"/>
      <c r="C148" s="30"/>
      <c r="D148" s="30"/>
    </row>
    <row r="149" spans="1:4" ht="20.25" x14ac:dyDescent="0.25">
      <c r="A149" s="99"/>
      <c r="B149" s="22"/>
      <c r="C149" s="30"/>
      <c r="D149" s="30"/>
    </row>
    <row r="150" spans="1:4" ht="20.25" x14ac:dyDescent="0.25">
      <c r="A150" s="99"/>
      <c r="B150" s="22"/>
      <c r="C150" s="30"/>
      <c r="D150" s="30"/>
    </row>
    <row r="151" spans="1:4" ht="20.25" x14ac:dyDescent="0.25">
      <c r="A151" s="99"/>
      <c r="B151" s="22"/>
      <c r="C151" s="30"/>
      <c r="D151" s="30"/>
    </row>
    <row r="152" spans="1:4" ht="20.25" x14ac:dyDescent="0.25">
      <c r="A152" s="99"/>
      <c r="B152" s="22"/>
      <c r="C152" s="30"/>
      <c r="D152" s="30"/>
    </row>
    <row r="153" spans="1:4" ht="20.25" x14ac:dyDescent="0.25">
      <c r="A153" s="99"/>
      <c r="B153" s="22"/>
      <c r="C153" s="30"/>
      <c r="D153" s="30"/>
    </row>
    <row r="154" spans="1:4" ht="20.25" x14ac:dyDescent="0.25">
      <c r="A154" s="99"/>
      <c r="B154" s="22"/>
      <c r="C154" s="30"/>
      <c r="D154" s="30"/>
    </row>
    <row r="155" spans="1:4" ht="20.25" x14ac:dyDescent="0.25">
      <c r="A155" s="99"/>
      <c r="B155" s="22"/>
      <c r="C155" s="30"/>
      <c r="D155" s="30"/>
    </row>
    <row r="156" spans="1:4" ht="20.25" x14ac:dyDescent="0.25">
      <c r="A156" s="99"/>
      <c r="B156" s="22"/>
      <c r="C156" s="30"/>
      <c r="D156" s="30"/>
    </row>
    <row r="157" spans="1:4" ht="20.25" x14ac:dyDescent="0.25">
      <c r="A157" s="99"/>
      <c r="B157" s="22"/>
      <c r="C157" s="30"/>
      <c r="D157" s="30"/>
    </row>
    <row r="158" spans="1:4" ht="20.25" x14ac:dyDescent="0.25">
      <c r="A158" s="99"/>
      <c r="B158" s="22"/>
      <c r="C158" s="30"/>
      <c r="D158" s="30"/>
    </row>
    <row r="159" spans="1:4" ht="20.25" x14ac:dyDescent="0.25">
      <c r="A159" s="99"/>
      <c r="B159" s="22"/>
      <c r="C159" s="30"/>
      <c r="D159" s="30"/>
    </row>
    <row r="160" spans="1:4" ht="20.25" x14ac:dyDescent="0.25">
      <c r="A160" s="99"/>
      <c r="B160" s="22"/>
      <c r="C160" s="30"/>
      <c r="D160" s="30"/>
    </row>
    <row r="161" spans="1:4" ht="20.25" x14ac:dyDescent="0.25">
      <c r="A161" s="99"/>
      <c r="B161" s="22"/>
      <c r="C161" s="30"/>
      <c r="D161" s="30"/>
    </row>
    <row r="162" spans="1:4" ht="20.25" x14ac:dyDescent="0.25">
      <c r="A162" s="99"/>
      <c r="B162" s="22"/>
      <c r="C162" s="30"/>
      <c r="D162" s="30"/>
    </row>
    <row r="163" spans="1:4" ht="20.25" x14ac:dyDescent="0.25">
      <c r="A163" s="99"/>
      <c r="B163" s="22"/>
      <c r="C163" s="30"/>
      <c r="D163" s="30"/>
    </row>
    <row r="164" spans="1:4" ht="20.25" x14ac:dyDescent="0.25">
      <c r="A164" s="99"/>
      <c r="B164" s="22"/>
      <c r="C164" s="30"/>
      <c r="D164" s="30"/>
    </row>
    <row r="165" spans="1:4" ht="20.25" x14ac:dyDescent="0.25">
      <c r="A165" s="99"/>
      <c r="B165" s="22"/>
      <c r="C165" s="30"/>
      <c r="D165" s="30"/>
    </row>
    <row r="166" spans="1:4" ht="20.25" x14ac:dyDescent="0.25">
      <c r="A166" s="99"/>
      <c r="B166" s="22"/>
      <c r="C166" s="30"/>
      <c r="D166" s="30"/>
    </row>
    <row r="167" spans="1:4" ht="20.25" x14ac:dyDescent="0.25">
      <c r="A167" s="99"/>
      <c r="B167" s="22"/>
      <c r="C167" s="30"/>
      <c r="D167" s="30"/>
    </row>
    <row r="168" spans="1:4" ht="20.25" x14ac:dyDescent="0.25">
      <c r="A168" s="99"/>
      <c r="B168" s="22"/>
      <c r="C168" s="30"/>
      <c r="D168" s="30"/>
    </row>
    <row r="169" spans="1:4" ht="20.25" x14ac:dyDescent="0.25">
      <c r="A169" s="99"/>
      <c r="B169" s="22"/>
      <c r="C169" s="30"/>
      <c r="D169" s="30"/>
    </row>
    <row r="170" spans="1:4" ht="20.25" x14ac:dyDescent="0.25">
      <c r="A170" s="99"/>
      <c r="B170" s="22"/>
      <c r="C170" s="30"/>
      <c r="D170" s="30"/>
    </row>
    <row r="171" spans="1:4" ht="20.25" x14ac:dyDescent="0.25">
      <c r="A171" s="99"/>
      <c r="B171" s="22"/>
      <c r="C171" s="30"/>
      <c r="D171" s="30"/>
    </row>
    <row r="172" spans="1:4" ht="20.25" x14ac:dyDescent="0.25">
      <c r="A172" s="99"/>
      <c r="B172" s="22"/>
      <c r="C172" s="30"/>
      <c r="D172" s="30"/>
    </row>
    <row r="173" spans="1:4" ht="20.25" x14ac:dyDescent="0.25">
      <c r="A173" s="99"/>
      <c r="B173" s="22"/>
      <c r="C173" s="30"/>
      <c r="D173" s="30"/>
    </row>
    <row r="174" spans="1:4" ht="20.25" x14ac:dyDescent="0.25">
      <c r="A174" s="99"/>
      <c r="B174" s="22"/>
      <c r="C174" s="30"/>
      <c r="D174" s="30"/>
    </row>
    <row r="175" spans="1:4" ht="20.25" x14ac:dyDescent="0.25">
      <c r="A175" s="99"/>
      <c r="B175" s="22"/>
      <c r="C175" s="30"/>
      <c r="D175" s="30"/>
    </row>
    <row r="176" spans="1:4" ht="20.25" x14ac:dyDescent="0.25">
      <c r="A176" s="99"/>
      <c r="B176" s="22"/>
      <c r="C176" s="30"/>
      <c r="D176" s="30"/>
    </row>
    <row r="177" spans="1:4" ht="20.25" x14ac:dyDescent="0.25">
      <c r="A177" s="99"/>
      <c r="B177" s="22"/>
      <c r="C177" s="30"/>
      <c r="D177" s="30"/>
    </row>
    <row r="178" spans="1:4" ht="20.25" x14ac:dyDescent="0.25">
      <c r="A178" s="99"/>
      <c r="B178" s="22"/>
      <c r="C178" s="30"/>
      <c r="D178" s="30"/>
    </row>
    <row r="179" spans="1:4" ht="20.25" x14ac:dyDescent="0.25">
      <c r="A179" s="99"/>
      <c r="B179" s="22"/>
      <c r="C179" s="30"/>
      <c r="D179" s="30"/>
    </row>
    <row r="180" spans="1:4" ht="20.25" x14ac:dyDescent="0.25">
      <c r="A180" s="99"/>
      <c r="B180" s="22"/>
      <c r="C180" s="30"/>
      <c r="D180" s="30"/>
    </row>
    <row r="181" spans="1:4" ht="20.25" x14ac:dyDescent="0.25">
      <c r="A181" s="99"/>
      <c r="B181" s="22"/>
      <c r="C181" s="30"/>
      <c r="D181" s="30"/>
    </row>
    <row r="182" spans="1:4" ht="20.25" x14ac:dyDescent="0.25">
      <c r="A182" s="99"/>
      <c r="B182" s="22"/>
      <c r="C182" s="30"/>
      <c r="D182" s="30"/>
    </row>
    <row r="183" spans="1:4" ht="20.25" x14ac:dyDescent="0.25">
      <c r="A183" s="99"/>
      <c r="B183" s="22"/>
      <c r="C183" s="30"/>
      <c r="D183" s="30"/>
    </row>
    <row r="184" spans="1:4" ht="20.25" x14ac:dyDescent="0.25">
      <c r="A184" s="99"/>
      <c r="B184" s="22"/>
      <c r="C184" s="30"/>
      <c r="D184" s="30"/>
    </row>
    <row r="185" spans="1:4" ht="20.25" x14ac:dyDescent="0.25">
      <c r="A185" s="99"/>
      <c r="B185" s="22"/>
      <c r="C185" s="30"/>
      <c r="D185" s="30"/>
    </row>
    <row r="186" spans="1:4" ht="20.25" x14ac:dyDescent="0.25">
      <c r="A186" s="99"/>
      <c r="B186" s="22"/>
      <c r="C186" s="30"/>
      <c r="D186" s="30"/>
    </row>
    <row r="187" spans="1:4" ht="20.25" x14ac:dyDescent="0.25">
      <c r="A187" s="99"/>
      <c r="B187" s="22"/>
      <c r="C187" s="30"/>
      <c r="D187" s="30"/>
    </row>
    <row r="188" spans="1:4" ht="20.25" x14ac:dyDescent="0.25">
      <c r="A188" s="99"/>
      <c r="B188" s="22"/>
      <c r="C188" s="30"/>
      <c r="D188" s="30"/>
    </row>
    <row r="189" spans="1:4" ht="20.25" x14ac:dyDescent="0.25">
      <c r="A189" s="99"/>
      <c r="B189" s="22"/>
      <c r="C189" s="30"/>
      <c r="D189" s="30"/>
    </row>
    <row r="190" spans="1:4" ht="20.25" x14ac:dyDescent="0.25">
      <c r="A190" s="99"/>
      <c r="B190" s="22"/>
      <c r="C190" s="30"/>
      <c r="D190" s="30"/>
    </row>
    <row r="191" spans="1:4" ht="20.25" x14ac:dyDescent="0.25">
      <c r="A191" s="99"/>
      <c r="B191" s="22"/>
      <c r="C191" s="30"/>
      <c r="D191" s="30"/>
    </row>
    <row r="192" spans="1:4" ht="20.25" x14ac:dyDescent="0.25">
      <c r="A192" s="99"/>
      <c r="B192" s="22"/>
      <c r="C192" s="30"/>
      <c r="D192" s="30"/>
    </row>
    <row r="193" spans="1:4" ht="20.25" x14ac:dyDescent="0.25">
      <c r="A193" s="99"/>
      <c r="B193" s="22"/>
      <c r="C193" s="30"/>
      <c r="D193" s="30"/>
    </row>
    <row r="194" spans="1:4" ht="20.25" x14ac:dyDescent="0.25">
      <c r="A194" s="99"/>
      <c r="B194" s="22"/>
      <c r="C194" s="30"/>
      <c r="D194" s="30"/>
    </row>
    <row r="195" spans="1:4" ht="20.25" x14ac:dyDescent="0.25">
      <c r="A195" s="99"/>
      <c r="B195" s="22"/>
      <c r="C195" s="30"/>
      <c r="D195" s="30"/>
    </row>
    <row r="196" spans="1:4" ht="20.25" x14ac:dyDescent="0.25">
      <c r="A196" s="99"/>
      <c r="B196" s="22"/>
      <c r="C196" s="30"/>
      <c r="D196" s="30"/>
    </row>
    <row r="197" spans="1:4" ht="20.25" x14ac:dyDescent="0.25">
      <c r="A197" s="99"/>
      <c r="B197" s="22"/>
      <c r="C197" s="30"/>
      <c r="D197" s="30"/>
    </row>
    <row r="198" spans="1:4" ht="20.25" x14ac:dyDescent="0.25">
      <c r="A198" s="99"/>
      <c r="B198" s="22"/>
      <c r="C198" s="30"/>
      <c r="D198" s="30"/>
    </row>
    <row r="199" spans="1:4" ht="20.25" x14ac:dyDescent="0.25">
      <c r="A199" s="99"/>
      <c r="B199" s="22"/>
      <c r="C199" s="30"/>
      <c r="D199" s="30"/>
    </row>
    <row r="200" spans="1:4" ht="20.25" x14ac:dyDescent="0.25">
      <c r="A200" s="99"/>
      <c r="B200" s="22"/>
      <c r="C200" s="30"/>
      <c r="D200" s="30"/>
    </row>
    <row r="201" spans="1:4" ht="20.25" x14ac:dyDescent="0.25">
      <c r="A201" s="99"/>
      <c r="B201" s="22"/>
      <c r="C201" s="30"/>
      <c r="D201" s="30"/>
    </row>
    <row r="202" spans="1:4" ht="20.25" x14ac:dyDescent="0.25">
      <c r="A202" s="99"/>
      <c r="B202" s="22"/>
      <c r="C202" s="30"/>
      <c r="D202" s="30"/>
    </row>
    <row r="203" spans="1:4" ht="20.25" x14ac:dyDescent="0.25">
      <c r="A203" s="99"/>
      <c r="B203" s="22"/>
      <c r="C203" s="30"/>
      <c r="D203" s="30"/>
    </row>
    <row r="204" spans="1:4" ht="20.25" x14ac:dyDescent="0.25">
      <c r="A204" s="99"/>
      <c r="B204" s="22"/>
      <c r="C204" s="30"/>
      <c r="D204" s="30"/>
    </row>
    <row r="205" spans="1:4" ht="20.25" x14ac:dyDescent="0.25">
      <c r="A205" s="99"/>
      <c r="B205" s="22"/>
      <c r="C205" s="30"/>
      <c r="D205" s="30"/>
    </row>
    <row r="206" spans="1:4" ht="20.25" x14ac:dyDescent="0.25">
      <c r="A206" s="99"/>
      <c r="B206" s="22"/>
      <c r="C206" s="30"/>
      <c r="D206" s="30"/>
    </row>
    <row r="207" spans="1:4" ht="20.25" x14ac:dyDescent="0.25">
      <c r="A207" s="99"/>
      <c r="B207" s="22"/>
      <c r="C207" s="30"/>
      <c r="D207" s="30"/>
    </row>
    <row r="208" spans="1:4" x14ac:dyDescent="0.25">
      <c r="A208" s="79"/>
      <c r="B208" s="22"/>
      <c r="C208" s="22"/>
      <c r="D208" s="22"/>
    </row>
    <row r="209" spans="1:8" ht="20.25" x14ac:dyDescent="0.25">
      <c r="A209" s="79"/>
      <c r="B209" s="26" t="s">
        <v>85</v>
      </c>
      <c r="C209" s="26" t="s">
        <v>127</v>
      </c>
      <c r="D209" s="29" t="s">
        <v>85</v>
      </c>
      <c r="E209" s="29" t="s">
        <v>127</v>
      </c>
    </row>
    <row r="210" spans="1:8" ht="21" x14ac:dyDescent="0.35">
      <c r="A210" s="79"/>
      <c r="B210" s="27" t="s">
        <v>87</v>
      </c>
      <c r="C210" s="27" t="s">
        <v>56</v>
      </c>
      <c r="D210" t="s">
        <v>87</v>
      </c>
      <c r="F210" t="str">
        <f>IF(NOT(ISBLANK(D210)),D210,IF(NOT(ISBLANK(E210)),"     "&amp;E210,FALSE))</f>
        <v>Afectación Económica o presupuestal</v>
      </c>
      <c r="G210" t="s">
        <v>87</v>
      </c>
      <c r="H210" t="str">
        <f>IF(NOT(ISERROR(MATCH(G210,_xlfn.ANCHORARRAY(B221),0))),F223&amp;"Por favor no seleccionar los criterios de impacto",G210)</f>
        <v>❌Por favor no seleccionar los criterios de impacto</v>
      </c>
    </row>
    <row r="211" spans="1:8" ht="21" x14ac:dyDescent="0.35">
      <c r="A211" s="79"/>
      <c r="B211" s="27" t="s">
        <v>87</v>
      </c>
      <c r="C211" s="27" t="s">
        <v>90</v>
      </c>
      <c r="E211" t="s">
        <v>56</v>
      </c>
      <c r="F211" t="str">
        <f t="shared" ref="F211:F221" si="0">IF(NOT(ISBLANK(D211)),D211,IF(NOT(ISBLANK(E211)),"     "&amp;E211,FALSE))</f>
        <v xml:space="preserve">     Afectación menor a 10 SMLMV .</v>
      </c>
    </row>
    <row r="212" spans="1:8" ht="21" x14ac:dyDescent="0.35">
      <c r="A212" s="79"/>
      <c r="B212" s="27" t="s">
        <v>87</v>
      </c>
      <c r="C212" s="27" t="s">
        <v>91</v>
      </c>
      <c r="E212" t="s">
        <v>90</v>
      </c>
      <c r="F212" t="str">
        <f t="shared" si="0"/>
        <v xml:space="preserve">     Entre 10 y 50 SMLMV </v>
      </c>
    </row>
    <row r="213" spans="1:8" ht="21" x14ac:dyDescent="0.35">
      <c r="A213" s="79"/>
      <c r="B213" s="27" t="s">
        <v>87</v>
      </c>
      <c r="C213" s="27" t="s">
        <v>92</v>
      </c>
      <c r="E213" t="s">
        <v>91</v>
      </c>
      <c r="F213" t="str">
        <f t="shared" si="0"/>
        <v xml:space="preserve">     Entre 50 y 100 SMLMV </v>
      </c>
    </row>
    <row r="214" spans="1:8" ht="21" x14ac:dyDescent="0.35">
      <c r="A214" s="79"/>
      <c r="B214" s="27" t="s">
        <v>87</v>
      </c>
      <c r="C214" s="27" t="s">
        <v>93</v>
      </c>
      <c r="E214" t="s">
        <v>92</v>
      </c>
      <c r="F214" t="str">
        <f t="shared" si="0"/>
        <v xml:space="preserve">     Entre 100 y 500 SMLMV </v>
      </c>
    </row>
    <row r="215" spans="1:8" ht="21" x14ac:dyDescent="0.35">
      <c r="A215" s="79"/>
      <c r="B215" s="27" t="s">
        <v>55</v>
      </c>
      <c r="C215" s="27" t="s">
        <v>94</v>
      </c>
      <c r="E215" t="s">
        <v>93</v>
      </c>
      <c r="F215" t="str">
        <f t="shared" si="0"/>
        <v xml:space="preserve">     Mayor a 500 SMLMV </v>
      </c>
    </row>
    <row r="216" spans="1:8" ht="21" x14ac:dyDescent="0.35">
      <c r="A216" s="79"/>
      <c r="B216" s="27" t="s">
        <v>55</v>
      </c>
      <c r="C216" s="27" t="s">
        <v>95</v>
      </c>
      <c r="D216" t="s">
        <v>55</v>
      </c>
      <c r="F216" t="str">
        <f t="shared" si="0"/>
        <v>Pérdida Reputacional</v>
      </c>
    </row>
    <row r="217" spans="1:8" ht="21" x14ac:dyDescent="0.35">
      <c r="A217" s="79"/>
      <c r="B217" s="27" t="s">
        <v>55</v>
      </c>
      <c r="C217" s="27" t="s">
        <v>97</v>
      </c>
      <c r="E217" t="s">
        <v>94</v>
      </c>
      <c r="F217" t="str">
        <f t="shared" si="0"/>
        <v xml:space="preserve">     El riesgo afecta la imagen de alguna área de la organización</v>
      </c>
    </row>
    <row r="218" spans="1:8" ht="21" x14ac:dyDescent="0.35">
      <c r="A218" s="79"/>
      <c r="B218" s="27" t="s">
        <v>55</v>
      </c>
      <c r="C218" s="27" t="s">
        <v>96</v>
      </c>
      <c r="E218" t="s">
        <v>95</v>
      </c>
      <c r="F218" t="str">
        <f t="shared" si="0"/>
        <v xml:space="preserve">     El riesgo afecta la imagen de la entidad internamente, de conocimiento general, nivel interno, de junta dircetiva y accionistas y/o de provedores</v>
      </c>
    </row>
    <row r="219" spans="1:8" ht="21" x14ac:dyDescent="0.35">
      <c r="A219" s="79"/>
      <c r="B219" s="27" t="s">
        <v>55</v>
      </c>
      <c r="C219" s="27" t="s">
        <v>110</v>
      </c>
      <c r="E219" t="s">
        <v>97</v>
      </c>
      <c r="F219" t="str">
        <f t="shared" si="0"/>
        <v xml:space="preserve">     El riesgo afecta la imagen de la entidad con algunos usuarios de relevancia frente al logro de los objetivos</v>
      </c>
    </row>
    <row r="220" spans="1:8" x14ac:dyDescent="0.25">
      <c r="A220" s="79"/>
      <c r="B220" s="28"/>
      <c r="C220" s="28"/>
      <c r="E220" t="s">
        <v>96</v>
      </c>
      <c r="F220" t="str">
        <f t="shared" si="0"/>
        <v xml:space="preserve">     El riesgo afecta la imagen de de la entidad con efecto publicitario sostenido a nivel de sector administrativo, nivel departamental o municipal</v>
      </c>
    </row>
    <row r="221" spans="1:8" x14ac:dyDescent="0.25">
      <c r="A221" s="79"/>
      <c r="B221" s="28" t="str" cm="1">
        <f t="array" ref="B221:B223">_xlfn.UNIQUE(Tabla1[[#All],[Criterios]])</f>
        <v>Criterios</v>
      </c>
      <c r="C221" s="28"/>
      <c r="E221" t="s">
        <v>110</v>
      </c>
      <c r="F221" t="str">
        <f t="shared" si="0"/>
        <v xml:space="preserve">     El riesgo afecta la imagen de la entidad a nivel nacional, con efecto publicitarios sostenible a nivel país</v>
      </c>
    </row>
    <row r="222" spans="1:8" x14ac:dyDescent="0.25">
      <c r="A222" s="79"/>
      <c r="B222" s="28" t="str">
        <v>Afectación Económica o presupuestal</v>
      </c>
      <c r="C222" s="28"/>
    </row>
    <row r="223" spans="1:8" x14ac:dyDescent="0.25">
      <c r="B223" s="28" t="str">
        <v>Pérdida Reputacional</v>
      </c>
      <c r="C223" s="28"/>
      <c r="F223" s="31" t="s">
        <v>129</v>
      </c>
    </row>
    <row r="224" spans="1:8" x14ac:dyDescent="0.25">
      <c r="B224" s="21"/>
      <c r="C224" s="21"/>
      <c r="F224" s="31" t="s">
        <v>130</v>
      </c>
    </row>
    <row r="225" spans="2:4" x14ac:dyDescent="0.25">
      <c r="B225" s="21"/>
      <c r="C225" s="21"/>
    </row>
    <row r="226" spans="2:4" x14ac:dyDescent="0.25">
      <c r="B226" s="21"/>
      <c r="C226" s="21"/>
    </row>
    <row r="227" spans="2:4" x14ac:dyDescent="0.25">
      <c r="B227" s="21" t="s">
        <v>199</v>
      </c>
      <c r="C227" s="21"/>
      <c r="D227" s="21"/>
    </row>
    <row r="228" spans="2:4" x14ac:dyDescent="0.25">
      <c r="B228" t="s">
        <v>85</v>
      </c>
      <c r="C228" s="21" t="s">
        <v>127</v>
      </c>
      <c r="D228" s="29" t="s">
        <v>200</v>
      </c>
    </row>
    <row r="229" spans="2:4" x14ac:dyDescent="0.25">
      <c r="B229" s="141" t="s">
        <v>202</v>
      </c>
      <c r="C229" s="21" t="s">
        <v>192</v>
      </c>
      <c r="D229" s="139" t="s">
        <v>202</v>
      </c>
    </row>
    <row r="230" spans="2:4" x14ac:dyDescent="0.25">
      <c r="B230" s="141" t="s">
        <v>202</v>
      </c>
      <c r="C230" s="21" t="s">
        <v>193</v>
      </c>
      <c r="D230" s="140" t="s">
        <v>192</v>
      </c>
    </row>
    <row r="231" spans="2:4" x14ac:dyDescent="0.25">
      <c r="B231" s="141" t="s">
        <v>202</v>
      </c>
      <c r="C231" s="21" t="s">
        <v>194</v>
      </c>
      <c r="D231" s="140" t="s">
        <v>193</v>
      </c>
    </row>
    <row r="232" spans="2:4" x14ac:dyDescent="0.25">
      <c r="B232" s="141" t="s">
        <v>203</v>
      </c>
      <c r="C232" s="21" t="s">
        <v>195</v>
      </c>
      <c r="D232" s="140" t="s">
        <v>194</v>
      </c>
    </row>
    <row r="233" spans="2:4" x14ac:dyDescent="0.25">
      <c r="B233" s="141" t="s">
        <v>203</v>
      </c>
      <c r="C233" s="21" t="s">
        <v>196</v>
      </c>
      <c r="D233" s="139" t="s">
        <v>203</v>
      </c>
    </row>
    <row r="234" spans="2:4" x14ac:dyDescent="0.25">
      <c r="B234" s="141" t="s">
        <v>203</v>
      </c>
      <c r="C234" s="21" t="s">
        <v>197</v>
      </c>
      <c r="D234" s="140" t="s">
        <v>195</v>
      </c>
    </row>
    <row r="235" spans="2:4" x14ac:dyDescent="0.25">
      <c r="B235" s="141" t="s">
        <v>203</v>
      </c>
      <c r="C235" s="21" t="s">
        <v>198</v>
      </c>
      <c r="D235" s="140" t="s">
        <v>196</v>
      </c>
    </row>
    <row r="236" spans="2:4" x14ac:dyDescent="0.25">
      <c r="D236" s="140" t="s">
        <v>197</v>
      </c>
    </row>
    <row r="237" spans="2:4" x14ac:dyDescent="0.25">
      <c r="D237" s="140" t="s">
        <v>198</v>
      </c>
    </row>
    <row r="238" spans="2:4" x14ac:dyDescent="0.25">
      <c r="D238" s="139" t="s">
        <v>201</v>
      </c>
    </row>
  </sheetData>
  <mergeCells count="1">
    <mergeCell ref="B1:D1"/>
  </mergeCells>
  <dataValidations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F4" sqref="F4:F6"/>
    </sheetView>
  </sheetViews>
  <sheetFormatPr baseColWidth="10" defaultColWidth="14.42578125" defaultRowHeight="12.75" x14ac:dyDescent="0.2"/>
  <cols>
    <col min="1" max="2" width="14.42578125" style="84"/>
    <col min="3" max="3" width="17" style="84" customWidth="1"/>
    <col min="4" max="4" width="14.42578125" style="84"/>
    <col min="5" max="5" width="46" style="84" customWidth="1"/>
    <col min="6" max="16384" width="14.42578125" style="84"/>
  </cols>
  <sheetData>
    <row r="1" spans="2:6" ht="24" customHeight="1" thickBot="1" x14ac:dyDescent="0.25">
      <c r="B1" s="447" t="s">
        <v>204</v>
      </c>
      <c r="C1" s="448"/>
      <c r="D1" s="448"/>
      <c r="E1" s="448"/>
      <c r="F1" s="449"/>
    </row>
    <row r="2" spans="2:6" ht="16.5" thickBot="1" x14ac:dyDescent="0.3">
      <c r="B2" s="85"/>
      <c r="C2" s="85"/>
      <c r="D2" s="85"/>
      <c r="E2" s="85"/>
      <c r="F2" s="85"/>
    </row>
    <row r="3" spans="2:6" ht="16.5" thickBot="1" x14ac:dyDescent="0.25">
      <c r="B3" s="451" t="s">
        <v>62</v>
      </c>
      <c r="C3" s="452"/>
      <c r="D3" s="452"/>
      <c r="E3" s="97" t="s">
        <v>63</v>
      </c>
      <c r="F3" s="98" t="s">
        <v>64</v>
      </c>
    </row>
    <row r="4" spans="2:6" ht="31.5" x14ac:dyDescent="0.2">
      <c r="B4" s="453" t="s">
        <v>65</v>
      </c>
      <c r="C4" s="455" t="s">
        <v>12</v>
      </c>
      <c r="D4" s="86" t="s">
        <v>13</v>
      </c>
      <c r="E4" s="87" t="s">
        <v>66</v>
      </c>
      <c r="F4" s="88">
        <v>0.25</v>
      </c>
    </row>
    <row r="5" spans="2:6" ht="47.25" x14ac:dyDescent="0.2">
      <c r="B5" s="454"/>
      <c r="C5" s="456"/>
      <c r="D5" s="89" t="s">
        <v>14</v>
      </c>
      <c r="E5" s="90" t="s">
        <v>67</v>
      </c>
      <c r="F5" s="91">
        <v>0.15</v>
      </c>
    </row>
    <row r="6" spans="2:6" ht="47.25" x14ac:dyDescent="0.2">
      <c r="B6" s="454"/>
      <c r="C6" s="456"/>
      <c r="D6" s="89" t="s">
        <v>15</v>
      </c>
      <c r="E6" s="90" t="s">
        <v>68</v>
      </c>
      <c r="F6" s="91">
        <v>0.1</v>
      </c>
    </row>
    <row r="7" spans="2:6" ht="63" x14ac:dyDescent="0.2">
      <c r="B7" s="454"/>
      <c r="C7" s="456" t="s">
        <v>16</v>
      </c>
      <c r="D7" s="89" t="s">
        <v>9</v>
      </c>
      <c r="E7" s="90" t="s">
        <v>69</v>
      </c>
      <c r="F7" s="91">
        <v>0.25</v>
      </c>
    </row>
    <row r="8" spans="2:6" ht="31.5" x14ac:dyDescent="0.2">
      <c r="B8" s="454"/>
      <c r="C8" s="456"/>
      <c r="D8" s="89" t="s">
        <v>8</v>
      </c>
      <c r="E8" s="90" t="s">
        <v>70</v>
      </c>
      <c r="F8" s="91">
        <v>0.15</v>
      </c>
    </row>
    <row r="9" spans="2:6" ht="47.25" x14ac:dyDescent="0.2">
      <c r="B9" s="454" t="s">
        <v>144</v>
      </c>
      <c r="C9" s="456" t="s">
        <v>17</v>
      </c>
      <c r="D9" s="89" t="s">
        <v>18</v>
      </c>
      <c r="E9" s="90" t="s">
        <v>71</v>
      </c>
      <c r="F9" s="92" t="s">
        <v>72</v>
      </c>
    </row>
    <row r="10" spans="2:6" ht="63" x14ac:dyDescent="0.2">
      <c r="B10" s="454"/>
      <c r="C10" s="456"/>
      <c r="D10" s="89" t="s">
        <v>19</v>
      </c>
      <c r="E10" s="90" t="s">
        <v>73</v>
      </c>
      <c r="F10" s="92" t="s">
        <v>72</v>
      </c>
    </row>
    <row r="11" spans="2:6" ht="47.25" x14ac:dyDescent="0.2">
      <c r="B11" s="454"/>
      <c r="C11" s="456" t="s">
        <v>20</v>
      </c>
      <c r="D11" s="89" t="s">
        <v>21</v>
      </c>
      <c r="E11" s="90" t="s">
        <v>74</v>
      </c>
      <c r="F11" s="92" t="s">
        <v>72</v>
      </c>
    </row>
    <row r="12" spans="2:6" ht="47.25" x14ac:dyDescent="0.2">
      <c r="B12" s="454"/>
      <c r="C12" s="456"/>
      <c r="D12" s="89" t="s">
        <v>22</v>
      </c>
      <c r="E12" s="90" t="s">
        <v>75</v>
      </c>
      <c r="F12" s="92" t="s">
        <v>72</v>
      </c>
    </row>
    <row r="13" spans="2:6" ht="31.5" x14ac:dyDescent="0.2">
      <c r="B13" s="454"/>
      <c r="C13" s="456" t="s">
        <v>23</v>
      </c>
      <c r="D13" s="89" t="s">
        <v>111</v>
      </c>
      <c r="E13" s="90" t="s">
        <v>114</v>
      </c>
      <c r="F13" s="92" t="s">
        <v>72</v>
      </c>
    </row>
    <row r="14" spans="2:6" ht="32.25" thickBot="1" x14ac:dyDescent="0.25">
      <c r="B14" s="457"/>
      <c r="C14" s="458"/>
      <c r="D14" s="93" t="s">
        <v>112</v>
      </c>
      <c r="E14" s="94" t="s">
        <v>113</v>
      </c>
      <c r="F14" s="95" t="s">
        <v>72</v>
      </c>
    </row>
    <row r="15" spans="2:6" ht="49.7" customHeight="1" x14ac:dyDescent="0.2">
      <c r="B15" s="450" t="s">
        <v>141</v>
      </c>
      <c r="C15" s="450"/>
      <c r="D15" s="450"/>
      <c r="E15" s="450"/>
      <c r="F15" s="450"/>
    </row>
    <row r="16" spans="2:6" ht="27" customHeight="1" x14ac:dyDescent="0.25">
      <c r="B16" s="9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D1" zoomScaleNormal="100" workbookViewId="0">
      <selection activeCell="D27" sqref="D27"/>
    </sheetView>
  </sheetViews>
  <sheetFormatPr baseColWidth="10" defaultRowHeight="15" x14ac:dyDescent="0.25"/>
  <cols>
    <col min="1" max="1" width="78.42578125" customWidth="1"/>
    <col min="3" max="3" width="32" bestFit="1" customWidth="1"/>
    <col min="4" max="4" width="119.42578125" bestFit="1" customWidth="1"/>
    <col min="5" max="5" width="81" customWidth="1"/>
  </cols>
  <sheetData>
    <row r="1" spans="1:5" ht="15.75" thickBot="1" x14ac:dyDescent="0.3">
      <c r="A1" s="136" t="s">
        <v>174</v>
      </c>
      <c r="D1" s="459" t="s">
        <v>175</v>
      </c>
      <c r="E1" s="460"/>
    </row>
    <row r="2" spans="1:5" x14ac:dyDescent="0.25">
      <c r="A2" s="146" t="s">
        <v>246</v>
      </c>
      <c r="D2" s="461" t="s">
        <v>176</v>
      </c>
      <c r="E2" s="154" t="s">
        <v>266</v>
      </c>
    </row>
    <row r="3" spans="1:5" x14ac:dyDescent="0.25">
      <c r="A3" s="147" t="s">
        <v>247</v>
      </c>
      <c r="D3" s="462"/>
      <c r="E3" s="155" t="s">
        <v>267</v>
      </c>
    </row>
    <row r="4" spans="1:5" x14ac:dyDescent="0.25">
      <c r="A4" s="148" t="s">
        <v>248</v>
      </c>
      <c r="D4" s="462"/>
      <c r="E4" s="155" t="s">
        <v>268</v>
      </c>
    </row>
    <row r="5" spans="1:5" x14ac:dyDescent="0.25">
      <c r="A5" s="149" t="s">
        <v>249</v>
      </c>
      <c r="D5" s="463"/>
      <c r="E5" s="155" t="s">
        <v>269</v>
      </c>
    </row>
    <row r="6" spans="1:5" ht="30" x14ac:dyDescent="0.25">
      <c r="A6" s="147" t="s">
        <v>250</v>
      </c>
      <c r="D6" s="461" t="s">
        <v>177</v>
      </c>
      <c r="E6" s="155" t="s">
        <v>243</v>
      </c>
    </row>
    <row r="7" spans="1:5" ht="30" x14ac:dyDescent="0.25">
      <c r="A7" s="147" t="s">
        <v>251</v>
      </c>
      <c r="D7" s="462"/>
      <c r="E7" s="155" t="s">
        <v>270</v>
      </c>
    </row>
    <row r="8" spans="1:5" x14ac:dyDescent="0.25">
      <c r="A8" s="150" t="s">
        <v>252</v>
      </c>
      <c r="D8" s="462"/>
      <c r="E8" s="155" t="s">
        <v>242</v>
      </c>
    </row>
    <row r="9" spans="1:5" x14ac:dyDescent="0.25">
      <c r="A9" s="150" t="s">
        <v>253</v>
      </c>
      <c r="D9" s="461" t="s">
        <v>178</v>
      </c>
      <c r="E9" s="155" t="s">
        <v>271</v>
      </c>
    </row>
    <row r="10" spans="1:5" x14ac:dyDescent="0.25">
      <c r="A10" s="151" t="s">
        <v>254</v>
      </c>
      <c r="D10" s="462"/>
      <c r="E10" s="155" t="s">
        <v>272</v>
      </c>
    </row>
    <row r="11" spans="1:5" x14ac:dyDescent="0.25">
      <c r="A11" s="150" t="s">
        <v>255</v>
      </c>
      <c r="D11" s="461" t="s">
        <v>179</v>
      </c>
      <c r="E11" s="155" t="s">
        <v>244</v>
      </c>
    </row>
    <row r="12" spans="1:5" x14ac:dyDescent="0.25">
      <c r="A12" s="152" t="s">
        <v>256</v>
      </c>
      <c r="D12" s="462"/>
      <c r="E12" s="155" t="s">
        <v>273</v>
      </c>
    </row>
    <row r="13" spans="1:5" x14ac:dyDescent="0.25">
      <c r="A13" s="147" t="s">
        <v>257</v>
      </c>
      <c r="D13" s="463"/>
      <c r="E13" s="155" t="s">
        <v>274</v>
      </c>
    </row>
    <row r="14" spans="1:5" ht="30" x14ac:dyDescent="0.25">
      <c r="A14" s="150" t="s">
        <v>258</v>
      </c>
      <c r="E14" s="155" t="s">
        <v>275</v>
      </c>
    </row>
    <row r="15" spans="1:5" x14ac:dyDescent="0.25">
      <c r="A15" s="147" t="s">
        <v>259</v>
      </c>
      <c r="D15" s="137" t="s">
        <v>183</v>
      </c>
      <c r="E15" s="155" t="s">
        <v>245</v>
      </c>
    </row>
    <row r="16" spans="1:5" x14ac:dyDescent="0.25">
      <c r="A16" s="147" t="s">
        <v>260</v>
      </c>
      <c r="D16" s="138" t="s">
        <v>184</v>
      </c>
      <c r="E16" s="155" t="s">
        <v>239</v>
      </c>
    </row>
    <row r="17" spans="1:7" x14ac:dyDescent="0.25">
      <c r="A17" s="152" t="s">
        <v>261</v>
      </c>
      <c r="D17" s="138" t="s">
        <v>185</v>
      </c>
      <c r="E17" s="155" t="s">
        <v>240</v>
      </c>
    </row>
    <row r="18" spans="1:7" x14ac:dyDescent="0.25">
      <c r="A18" s="149" t="s">
        <v>262</v>
      </c>
      <c r="D18" s="138" t="s">
        <v>186</v>
      </c>
      <c r="E18" s="155" t="s">
        <v>238</v>
      </c>
    </row>
    <row r="19" spans="1:7" ht="30" x14ac:dyDescent="0.25">
      <c r="A19" s="150" t="s">
        <v>263</v>
      </c>
      <c r="D19" s="138" t="s">
        <v>187</v>
      </c>
      <c r="E19" s="155" t="s">
        <v>276</v>
      </c>
    </row>
    <row r="20" spans="1:7" x14ac:dyDescent="0.25">
      <c r="A20" s="151" t="s">
        <v>245</v>
      </c>
      <c r="D20" s="138" t="s">
        <v>188</v>
      </c>
      <c r="E20" s="155" t="s">
        <v>241</v>
      </c>
    </row>
    <row r="21" spans="1:7" x14ac:dyDescent="0.25">
      <c r="A21" s="147" t="s">
        <v>264</v>
      </c>
      <c r="D21" s="138" t="s">
        <v>189</v>
      </c>
      <c r="E21" s="155" t="s">
        <v>277</v>
      </c>
    </row>
    <row r="22" spans="1:7" ht="15.75" thickBot="1" x14ac:dyDescent="0.3">
      <c r="A22" s="153" t="s">
        <v>265</v>
      </c>
      <c r="D22" s="138" t="s">
        <v>190</v>
      </c>
      <c r="E22" s="155" t="s">
        <v>278</v>
      </c>
    </row>
    <row r="23" spans="1:7" x14ac:dyDescent="0.25">
      <c r="A23" s="142"/>
      <c r="E23" s="155" t="s">
        <v>279</v>
      </c>
    </row>
    <row r="24" spans="1:7" x14ac:dyDescent="0.25">
      <c r="A24" s="137" t="s">
        <v>191</v>
      </c>
      <c r="E24" s="155" t="s">
        <v>280</v>
      </c>
    </row>
    <row r="25" spans="1:7" ht="20.25" x14ac:dyDescent="0.25">
      <c r="A25" s="138" t="s">
        <v>184</v>
      </c>
      <c r="B25" s="26"/>
      <c r="E25" s="155" t="s">
        <v>281</v>
      </c>
    </row>
    <row r="26" spans="1:7" ht="21" x14ac:dyDescent="0.35">
      <c r="A26" s="138" t="s">
        <v>185</v>
      </c>
      <c r="B26" s="27"/>
      <c r="E26" s="155" t="s">
        <v>282</v>
      </c>
      <c r="F26" t="s">
        <v>87</v>
      </c>
      <c r="G26" t="str">
        <f>IF(NOT(ISERROR(MATCH(F26,_xlfn.ANCHORARRAY(A37),0))),E39&amp;"Por favor no seleccionar los criterios de impacto",F26)</f>
        <v>Afectación Económica o presupuestal</v>
      </c>
    </row>
    <row r="27" spans="1:7" ht="21.75" thickBot="1" x14ac:dyDescent="0.4">
      <c r="A27" s="138" t="s">
        <v>186</v>
      </c>
      <c r="B27" s="27"/>
      <c r="E27" s="156" t="s">
        <v>283</v>
      </c>
    </row>
    <row r="28" spans="1:7" ht="21" x14ac:dyDescent="0.35">
      <c r="A28" s="138" t="s">
        <v>187</v>
      </c>
      <c r="B28" s="27"/>
    </row>
    <row r="29" spans="1:7" ht="21" x14ac:dyDescent="0.35">
      <c r="A29" s="138" t="s">
        <v>188</v>
      </c>
      <c r="B29" s="27"/>
    </row>
    <row r="30" spans="1:7" ht="21" x14ac:dyDescent="0.35">
      <c r="A30" s="138" t="s">
        <v>189</v>
      </c>
      <c r="B30" s="27"/>
    </row>
    <row r="31" spans="1:7" ht="21" x14ac:dyDescent="0.35">
      <c r="A31" s="138" t="s">
        <v>190</v>
      </c>
      <c r="B31" s="27"/>
    </row>
    <row r="32" spans="1:7" ht="21" x14ac:dyDescent="0.35">
      <c r="A32" s="27"/>
      <c r="B32" s="27"/>
    </row>
    <row r="33" spans="1:2" ht="21" x14ac:dyDescent="0.35">
      <c r="A33" s="27"/>
      <c r="B33" s="27"/>
    </row>
    <row r="34" spans="1:2" ht="21" x14ac:dyDescent="0.35">
      <c r="A34" s="27"/>
      <c r="B34" s="27"/>
    </row>
    <row r="35" spans="1:2" ht="21" x14ac:dyDescent="0.35">
      <c r="A35" s="27"/>
      <c r="B35" s="27"/>
    </row>
    <row r="36" spans="1:2" x14ac:dyDescent="0.25">
      <c r="A36" s="28"/>
      <c r="B36" s="28"/>
    </row>
  </sheetData>
  <mergeCells count="5">
    <mergeCell ref="D1:E1"/>
    <mergeCell ref="D2:D5"/>
    <mergeCell ref="D6:D8"/>
    <mergeCell ref="D9:D10"/>
    <mergeCell ref="D11:D13"/>
  </mergeCells>
  <dataValidations count="1">
    <dataValidation type="list" allowBlank="1" showInputMessage="1" showErrorMessage="1" sqref="F26" xr:uid="{00000000-0002-0000-0700-000000000000}">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B20" sqref="B20"/>
    </sheetView>
  </sheetViews>
  <sheetFormatPr baseColWidth="10" defaultRowHeight="15"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210</v>
      </c>
    </row>
    <row r="13" spans="2:5" x14ac:dyDescent="0.25">
      <c r="B13" t="s">
        <v>211</v>
      </c>
    </row>
    <row r="14" spans="2:5" x14ac:dyDescent="0.25">
      <c r="B14" t="s">
        <v>212</v>
      </c>
    </row>
    <row r="15" spans="2:5" x14ac:dyDescent="0.25">
      <c r="B15" t="s">
        <v>213</v>
      </c>
    </row>
    <row r="16" spans="2:5" x14ac:dyDescent="0.25">
      <c r="B16" t="s">
        <v>214</v>
      </c>
    </row>
    <row r="17" spans="2:2" x14ac:dyDescent="0.25">
      <c r="B17" t="s">
        <v>215</v>
      </c>
    </row>
    <row r="18" spans="2:2" x14ac:dyDescent="0.25">
      <c r="B18" t="s">
        <v>216</v>
      </c>
    </row>
    <row r="19" spans="2:2" x14ac:dyDescent="0.25">
      <c r="B19" t="s">
        <v>217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Luisa Cepeda Cañon</cp:lastModifiedBy>
  <cp:lastPrinted>2020-05-13T01:12:22Z</cp:lastPrinted>
  <dcterms:created xsi:type="dcterms:W3CDTF">2020-03-24T23:12:47Z</dcterms:created>
  <dcterms:modified xsi:type="dcterms:W3CDTF">2023-10-13T22:02:58Z</dcterms:modified>
</cp:coreProperties>
</file>